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26-2027\ZOK 16.12.2024\"/>
    </mc:Choice>
  </mc:AlternateContent>
  <xr:revisionPtr revIDLastSave="0" documentId="13_ncr:1_{83FCDEEF-6286-4362-BC09-6EC0720DDC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řed. výhled rozpočtu do 2037" sheetId="2" r:id="rId1"/>
    <sheet name="Graf2" sheetId="3" state="hidden" r:id="rId2"/>
    <sheet name="Graf2 (2)" sheetId="5" state="hidden" r:id="rId3"/>
  </sheets>
  <definedNames>
    <definedName name="_xlnm.Print_Area" localSheetId="0">'Střed. výhled rozpočtu do 2037'!$A$1:$AF$82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0" i="2" l="1"/>
  <c r="AD10" i="2"/>
  <c r="AC10" i="2"/>
  <c r="S20" i="2" l="1"/>
  <c r="R20" i="2"/>
  <c r="Q20" i="2" l="1"/>
  <c r="AD20" i="2"/>
  <c r="AE20" i="2"/>
  <c r="AF20" i="2"/>
  <c r="T20" i="2"/>
  <c r="U20" i="2"/>
  <c r="V20" i="2"/>
  <c r="W20" i="2"/>
  <c r="X20" i="2"/>
  <c r="Y20" i="2"/>
  <c r="Z20" i="2"/>
  <c r="AA20" i="2"/>
  <c r="AB20" i="2"/>
  <c r="AC20" i="2"/>
  <c r="P20" i="2" l="1"/>
  <c r="N20" i="2" l="1"/>
  <c r="M20" i="2"/>
  <c r="D10" i="2" l="1"/>
  <c r="E10" i="2"/>
  <c r="G10" i="2"/>
  <c r="J10" i="2"/>
  <c r="K10" i="2"/>
  <c r="C10" i="2"/>
  <c r="O20" i="2"/>
  <c r="B9" i="2" l="1"/>
  <c r="K20" i="2" l="1"/>
  <c r="L20" i="2"/>
  <c r="J20" i="2"/>
  <c r="AF5" i="2" l="1"/>
  <c r="AF10" i="2" s="1"/>
  <c r="AB5" i="2"/>
  <c r="AB10" i="2" s="1"/>
  <c r="AA5" i="2"/>
  <c r="Z5" i="2"/>
  <c r="Y5" i="2"/>
  <c r="X5" i="2"/>
  <c r="W5" i="2"/>
  <c r="V5" i="2"/>
  <c r="V10" i="2" s="1"/>
  <c r="U5" i="2"/>
  <c r="U10" i="2" s="1"/>
  <c r="T5" i="2"/>
  <c r="T10" i="2" s="1"/>
  <c r="S5" i="2"/>
  <c r="R5" i="2"/>
  <c r="Q5" i="2"/>
  <c r="P5" i="2"/>
  <c r="O5" i="2"/>
  <c r="N5" i="2"/>
  <c r="M5" i="2"/>
  <c r="AA4" i="2"/>
  <c r="Z4" i="2"/>
  <c r="F4" i="2"/>
  <c r="F10" i="2" s="1"/>
  <c r="R6" i="2"/>
  <c r="L6" i="2"/>
  <c r="L10" i="2" s="1"/>
  <c r="Z10" i="2" l="1"/>
  <c r="AA10" i="2"/>
  <c r="N10" i="2"/>
  <c r="N22" i="2" s="1"/>
  <c r="M10" i="2"/>
  <c r="M22" i="2" s="1"/>
  <c r="S7" i="2"/>
  <c r="S10" i="2" s="1"/>
  <c r="R7" i="2"/>
  <c r="R10" i="2" s="1"/>
  <c r="Q7" i="2"/>
  <c r="Q10" i="2" s="1"/>
  <c r="P7" i="2"/>
  <c r="P10" i="2" s="1"/>
  <c r="J22" i="2"/>
  <c r="O7" i="2"/>
  <c r="O10" i="2" s="1"/>
  <c r="B7" i="2" l="1"/>
  <c r="K22" i="2"/>
  <c r="L22" i="2"/>
  <c r="B6" i="2" l="1"/>
  <c r="W4" i="2" l="1"/>
  <c r="W10" i="2" s="1"/>
  <c r="X4" i="2"/>
  <c r="X10" i="2" s="1"/>
  <c r="Y4" i="2"/>
  <c r="Y10" i="2" s="1"/>
  <c r="H5" i="2"/>
  <c r="H10" i="2" s="1"/>
  <c r="I5" i="2"/>
  <c r="I10" i="2" s="1"/>
  <c r="B5" i="2" l="1"/>
  <c r="B4" i="2"/>
  <c r="AC22" i="2" l="1"/>
  <c r="AF22" i="2"/>
  <c r="I20" i="2" l="1"/>
  <c r="H20" i="2"/>
  <c r="H22" i="2" l="1"/>
  <c r="AA22" i="2"/>
  <c r="AB22" i="2"/>
  <c r="AD22" i="2"/>
  <c r="AE22" i="2"/>
  <c r="O22" i="2"/>
  <c r="P22" i="2"/>
  <c r="Q22" i="2"/>
  <c r="R22" i="2"/>
  <c r="S22" i="2"/>
  <c r="T22" i="2"/>
  <c r="U22" i="2"/>
  <c r="V22" i="2"/>
  <c r="AD59" i="2" l="1"/>
  <c r="AD31" i="2"/>
  <c r="W22" i="2" l="1"/>
  <c r="Z22" i="2"/>
  <c r="Y22" i="2"/>
  <c r="X22" i="2"/>
  <c r="I22" i="2" l="1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F29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E30" i="2"/>
  <c r="E29" i="2"/>
  <c r="E28" i="2"/>
  <c r="E27" i="2"/>
  <c r="F59" i="2"/>
  <c r="G59" i="2"/>
  <c r="H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F20" i="2"/>
  <c r="E20" i="2"/>
  <c r="I59" i="2" l="1"/>
  <c r="E31" i="2"/>
  <c r="E22" i="2"/>
  <c r="F22" i="2"/>
  <c r="F60" i="2"/>
  <c r="F61" i="2" s="1"/>
  <c r="F31" i="2"/>
  <c r="G20" i="2" l="1"/>
  <c r="G29" i="2"/>
  <c r="G31" i="2" s="1"/>
  <c r="G60" i="2" l="1"/>
  <c r="G61" i="2" s="1"/>
  <c r="G22" i="2"/>
  <c r="H29" i="2" l="1"/>
  <c r="H31" i="2" s="1"/>
  <c r="H60" i="2" l="1"/>
  <c r="H61" i="2" s="1"/>
  <c r="I29" i="2" l="1"/>
  <c r="I31" i="2" s="1"/>
  <c r="I60" i="2" l="1"/>
  <c r="I61" i="2" s="1"/>
  <c r="J29" i="2" l="1"/>
  <c r="J31" i="2" s="1"/>
  <c r="J60" i="2" l="1"/>
  <c r="J61" i="2" s="1"/>
  <c r="K29" i="2" l="1"/>
  <c r="K31" i="2" s="1"/>
  <c r="K60" i="2" l="1"/>
  <c r="K61" i="2" s="1"/>
  <c r="L29" i="2" l="1"/>
  <c r="L31" i="2" s="1"/>
  <c r="L60" i="2" l="1"/>
  <c r="L61" i="2" s="1"/>
  <c r="M29" i="2" l="1"/>
  <c r="M31" i="2" s="1"/>
  <c r="M60" i="2" l="1"/>
  <c r="M61" i="2" s="1"/>
  <c r="N29" i="2" l="1"/>
  <c r="N31" i="2" s="1"/>
  <c r="N60" i="2" l="1"/>
  <c r="N61" i="2" s="1"/>
  <c r="O29" i="2" l="1"/>
  <c r="O31" i="2" s="1"/>
  <c r="O60" i="2" l="1"/>
  <c r="O61" i="2" s="1"/>
  <c r="P29" i="2" l="1"/>
  <c r="P31" i="2" s="1"/>
  <c r="P60" i="2" l="1"/>
  <c r="P61" i="2" s="1"/>
  <c r="Q29" i="2" l="1"/>
  <c r="Q31" i="2" s="1"/>
  <c r="Q60" i="2" l="1"/>
  <c r="Q61" i="2" s="1"/>
  <c r="R29" i="2" l="1"/>
  <c r="R31" i="2" s="1"/>
  <c r="R60" i="2" l="1"/>
  <c r="R61" i="2" s="1"/>
  <c r="S29" i="2" l="1"/>
  <c r="S31" i="2" s="1"/>
  <c r="S60" i="2" l="1"/>
  <c r="S61" i="2" s="1"/>
  <c r="T29" i="2" l="1"/>
  <c r="T31" i="2" s="1"/>
  <c r="T60" i="2" l="1"/>
  <c r="T61" i="2" s="1"/>
  <c r="U29" i="2" l="1"/>
  <c r="U31" i="2" s="1"/>
  <c r="U60" i="2" l="1"/>
  <c r="U61" i="2" s="1"/>
  <c r="V29" i="2" l="1"/>
  <c r="V31" i="2" s="1"/>
  <c r="V60" i="2" l="1"/>
  <c r="V61" i="2" s="1"/>
  <c r="W29" i="2" l="1"/>
  <c r="W31" i="2" s="1"/>
  <c r="W60" i="2" l="1"/>
  <c r="W61" i="2" s="1"/>
  <c r="X29" i="2" l="1"/>
  <c r="X31" i="2" s="1"/>
  <c r="X60" i="2" l="1"/>
  <c r="X61" i="2" s="1"/>
  <c r="Y29" i="2" l="1"/>
  <c r="Y31" i="2" s="1"/>
  <c r="Y60" i="2" l="1"/>
  <c r="Y61" i="2" s="1"/>
  <c r="Z29" i="2" l="1"/>
  <c r="Z31" i="2" s="1"/>
  <c r="Z60" i="2" l="1"/>
  <c r="Z61" i="2" s="1"/>
  <c r="AA29" i="2" l="1"/>
  <c r="AA31" i="2" s="1"/>
  <c r="AA60" i="2" l="1"/>
  <c r="AA61" i="2" s="1"/>
  <c r="AB29" i="2" l="1"/>
  <c r="AB31" i="2" s="1"/>
  <c r="AB60" i="2" l="1"/>
  <c r="AB61" i="2" s="1"/>
  <c r="AC29" i="2" l="1"/>
  <c r="AC31" i="2" s="1"/>
  <c r="AC60" i="2" l="1"/>
  <c r="AC61" i="2" s="1"/>
  <c r="AD60" i="2" l="1"/>
  <c r="AD61" i="2" s="1"/>
</calcChain>
</file>

<file path=xl/sharedStrings.xml><?xml version="1.0" encoding="utf-8"?>
<sst xmlns="http://schemas.openxmlformats.org/spreadsheetml/2006/main" count="28" uniqueCount="24">
  <si>
    <t>EIB - Evropské projekty</t>
  </si>
  <si>
    <t>EIB - Modernizace silnic</t>
  </si>
  <si>
    <t>celkem</t>
  </si>
  <si>
    <t>EIB - Modernizace silnic - úrok</t>
  </si>
  <si>
    <t>EIB - Evropské projekty - úrok</t>
  </si>
  <si>
    <t>Celkem jistina + úrok</t>
  </si>
  <si>
    <t>Česká spořitelna - SROP</t>
  </si>
  <si>
    <t xml:space="preserve">EIB - Modernizace silnic </t>
  </si>
  <si>
    <t xml:space="preserve">EIB - Evropské projekty </t>
  </si>
  <si>
    <t>KB - investice OK</t>
  </si>
  <si>
    <t>Splátka jistiny v Kč</t>
  </si>
  <si>
    <t>Celkem</t>
  </si>
  <si>
    <t>splátka jistiny</t>
  </si>
  <si>
    <t>splátka úroků z úvěru</t>
  </si>
  <si>
    <t>KB - investice OK (100 mil. Kč)</t>
  </si>
  <si>
    <t>KB - investice OK (100 mil. Kč) - úrok</t>
  </si>
  <si>
    <t>KB - investice OK (700 mil. Kč)</t>
  </si>
  <si>
    <t>KB - investice OK (700 mil. Kč) - úrok</t>
  </si>
  <si>
    <t>KB - revolving (500 mil. Kč)</t>
  </si>
  <si>
    <t>KB - investice OK (1 mld. Kč) - úrok</t>
  </si>
  <si>
    <t>2. Splácení úvěrů</t>
  </si>
  <si>
    <t>KB - investice OK (1 mld. Kč) *</t>
  </si>
  <si>
    <r>
      <rPr>
        <b/>
        <sz val="10"/>
        <rFont val="Arial"/>
        <family val="2"/>
        <charset val="238"/>
      </rPr>
      <t>*</t>
    </r>
    <r>
      <rPr>
        <sz val="10"/>
        <rFont val="Arial"/>
        <family val="2"/>
        <charset val="238"/>
      </rPr>
      <t xml:space="preserve"> odhadovaná výše zůstatku revovlingového úvěru k 31.12.2024</t>
    </r>
  </si>
  <si>
    <r>
      <t>Splátky úroků z úvěrů v Kč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theme="0"/>
        <rFont val="Arial"/>
        <family val="2"/>
        <charset val="238"/>
      </rPr>
      <t>(EIB I a EIB II - 2024 až do konce splatnosti 4,80%; KB 1 mld. Kč revolving - 2024 až do konce splatnosti 4,75%)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</si>
</sst>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40"/>
      <name val="Arial"/>
      <family val="2"/>
      <charset val="238"/>
    </font>
    <font>
      <b/>
      <sz val="12"/>
      <color indexed="57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3" fontId="0" fillId="0" borderId="1" xfId="0" applyNumberFormat="1" applyBorder="1"/>
    <xf numFmtId="3" fontId="2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3" fillId="0" borderId="0" xfId="0" applyFont="1" applyFill="1"/>
    <xf numFmtId="0" fontId="5" fillId="0" borderId="2" xfId="0" applyFont="1" applyBorder="1"/>
    <xf numFmtId="0" fontId="6" fillId="0" borderId="0" xfId="0" applyFont="1"/>
    <xf numFmtId="0" fontId="5" fillId="0" borderId="0" xfId="0" applyFont="1" applyBorder="1"/>
    <xf numFmtId="0" fontId="0" fillId="0" borderId="0" xfId="0" applyFill="1"/>
    <xf numFmtId="3" fontId="0" fillId="0" borderId="0" xfId="0" applyNumberFormat="1"/>
    <xf numFmtId="0" fontId="8" fillId="0" borderId="0" xfId="0" applyFont="1"/>
    <xf numFmtId="0" fontId="2" fillId="0" borderId="3" xfId="0" applyFont="1" applyBorder="1"/>
    <xf numFmtId="3" fontId="0" fillId="0" borderId="4" xfId="0" applyNumberFormat="1" applyBorder="1"/>
    <xf numFmtId="0" fontId="2" fillId="0" borderId="3" xfId="0" applyFont="1" applyFill="1" applyBorder="1"/>
    <xf numFmtId="0" fontId="2" fillId="0" borderId="4" xfId="0" applyFont="1" applyFill="1" applyBorder="1"/>
    <xf numFmtId="3" fontId="0" fillId="0" borderId="4" xfId="0" applyNumberFormat="1" applyFill="1" applyBorder="1"/>
    <xf numFmtId="0" fontId="0" fillId="0" borderId="4" xfId="0" applyFill="1" applyBorder="1"/>
    <xf numFmtId="0" fontId="0" fillId="0" borderId="5" xfId="0" applyFill="1" applyBorder="1"/>
    <xf numFmtId="3" fontId="0" fillId="0" borderId="5" xfId="0" applyNumberFormat="1" applyFill="1" applyBorder="1"/>
    <xf numFmtId="3" fontId="7" fillId="0" borderId="4" xfId="0" applyNumberFormat="1" applyFont="1" applyFill="1" applyBorder="1"/>
    <xf numFmtId="3" fontId="0" fillId="0" borderId="7" xfId="0" applyNumberFormat="1" applyBorder="1"/>
    <xf numFmtId="0" fontId="2" fillId="0" borderId="9" xfId="0" applyFont="1" applyBorder="1"/>
    <xf numFmtId="0" fontId="2" fillId="0" borderId="10" xfId="0" applyFont="1" applyBorder="1"/>
    <xf numFmtId="3" fontId="2" fillId="0" borderId="10" xfId="0" applyNumberFormat="1" applyFont="1" applyBorder="1"/>
    <xf numFmtId="0" fontId="2" fillId="0" borderId="11" xfId="0" applyFont="1" applyBorder="1" applyAlignment="1">
      <alignment wrapText="1"/>
    </xf>
    <xf numFmtId="0" fontId="2" fillId="0" borderId="12" xfId="0" applyFont="1" applyFill="1" applyBorder="1"/>
    <xf numFmtId="3" fontId="0" fillId="0" borderId="12" xfId="0" applyNumberFormat="1" applyFill="1" applyBorder="1"/>
    <xf numFmtId="3" fontId="0" fillId="0" borderId="12" xfId="0" applyNumberFormat="1" applyFill="1" applyBorder="1" applyAlignment="1">
      <alignment vertical="center"/>
    </xf>
    <xf numFmtId="0" fontId="0" fillId="0" borderId="12" xfId="0" applyFill="1" applyBorder="1"/>
    <xf numFmtId="0" fontId="0" fillId="0" borderId="13" xfId="0" applyFill="1" applyBorder="1"/>
    <xf numFmtId="3" fontId="2" fillId="0" borderId="4" xfId="0" applyNumberFormat="1" applyFont="1" applyBorder="1"/>
    <xf numFmtId="3" fontId="0" fillId="2" borderId="4" xfId="0" applyNumberFormat="1" applyFill="1" applyBorder="1"/>
    <xf numFmtId="3" fontId="2" fillId="0" borderId="7" xfId="0" applyNumberFormat="1" applyFont="1" applyBorder="1"/>
    <xf numFmtId="3" fontId="2" fillId="0" borderId="12" xfId="0" applyNumberFormat="1" applyFont="1" applyBorder="1"/>
    <xf numFmtId="3" fontId="0" fillId="0" borderId="12" xfId="0" applyNumberFormat="1" applyBorder="1"/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Fill="1" applyBorder="1"/>
    <xf numFmtId="0" fontId="5" fillId="0" borderId="14" xfId="0" applyFont="1" applyBorder="1"/>
    <xf numFmtId="0" fontId="5" fillId="0" borderId="15" xfId="0" applyFont="1" applyBorder="1"/>
    <xf numFmtId="3" fontId="5" fillId="0" borderId="15" xfId="0" applyNumberFormat="1" applyFont="1" applyBorder="1"/>
    <xf numFmtId="3" fontId="5" fillId="0" borderId="16" xfId="0" applyNumberFormat="1" applyFont="1" applyBorder="1"/>
    <xf numFmtId="0" fontId="11" fillId="0" borderId="0" xfId="0" applyFont="1"/>
    <xf numFmtId="0" fontId="2" fillId="0" borderId="6" xfId="0" applyFont="1" applyBorder="1" applyAlignment="1">
      <alignment wrapText="1"/>
    </xf>
    <xf numFmtId="3" fontId="0" fillId="0" borderId="7" xfId="0" applyNumberFormat="1" applyFill="1" applyBorder="1" applyAlignment="1">
      <alignment vertical="center"/>
    </xf>
    <xf numFmtId="3" fontId="0" fillId="0" borderId="7" xfId="0" applyNumberFormat="1" applyFill="1" applyBorder="1" applyAlignment="1">
      <alignment horizontal="right" vertical="center"/>
    </xf>
    <xf numFmtId="3" fontId="0" fillId="0" borderId="7" xfId="0" applyNumberFormat="1" applyFill="1" applyBorder="1"/>
    <xf numFmtId="3" fontId="0" fillId="0" borderId="8" xfId="0" applyNumberFormat="1" applyFill="1" applyBorder="1"/>
    <xf numFmtId="0" fontId="2" fillId="0" borderId="7" xfId="0" applyFont="1" applyFill="1" applyBorder="1"/>
    <xf numFmtId="3" fontId="7" fillId="0" borderId="7" xfId="0" applyNumberFormat="1" applyFont="1" applyFill="1" applyBorder="1"/>
    <xf numFmtId="0" fontId="0" fillId="0" borderId="7" xfId="0" applyFill="1" applyBorder="1"/>
    <xf numFmtId="0" fontId="0" fillId="0" borderId="8" xfId="0" applyFill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0" fontId="2" fillId="0" borderId="19" xfId="0" applyFont="1" applyFill="1" applyBorder="1"/>
    <xf numFmtId="0" fontId="2" fillId="0" borderId="20" xfId="0" applyFont="1" applyFill="1" applyBorder="1"/>
    <xf numFmtId="3" fontId="0" fillId="0" borderId="20" xfId="0" applyNumberFormat="1" applyFill="1" applyBorder="1"/>
    <xf numFmtId="0" fontId="0" fillId="0" borderId="20" xfId="0" applyFill="1" applyBorder="1"/>
    <xf numFmtId="0" fontId="0" fillId="0" borderId="21" xfId="0" applyFill="1" applyBorder="1"/>
    <xf numFmtId="0" fontId="2" fillId="3" borderId="22" xfId="0" applyFont="1" applyFill="1" applyBorder="1"/>
    <xf numFmtId="0" fontId="2" fillId="3" borderId="23" xfId="0" applyFont="1" applyFill="1" applyBorder="1"/>
    <xf numFmtId="0" fontId="2" fillId="3" borderId="23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0" borderId="19" xfId="0" applyFont="1" applyBorder="1"/>
    <xf numFmtId="3" fontId="2" fillId="0" borderId="20" xfId="0" applyNumberFormat="1" applyFont="1" applyBorder="1"/>
    <xf numFmtId="3" fontId="0" fillId="0" borderId="20" xfId="0" applyNumberFormat="1" applyBorder="1"/>
    <xf numFmtId="3" fontId="0" fillId="0" borderId="21" xfId="0" applyNumberFormat="1" applyFill="1" applyBorder="1"/>
    <xf numFmtId="0" fontId="2" fillId="3" borderId="23" xfId="0" applyFont="1" applyFill="1" applyBorder="1" applyAlignment="1">
      <alignment horizontal="right" vertical="center"/>
    </xf>
    <xf numFmtId="0" fontId="2" fillId="0" borderId="25" xfId="0" applyFont="1" applyBorder="1" applyAlignment="1">
      <alignment wrapText="1"/>
    </xf>
    <xf numFmtId="3" fontId="2" fillId="0" borderId="26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7" fillId="0" borderId="0" xfId="0" applyFont="1" applyBorder="1" applyAlignment="1">
      <alignment vertical="top"/>
    </xf>
    <xf numFmtId="0" fontId="4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161136771706823"/>
          <c:y val="2.0334250792274525E-2"/>
          <c:w val="0.85838863228293172"/>
          <c:h val="0.9337835559665940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'Střed. výhled rozpočtu do 2037'!$A$59:$E$59</c:f>
              <c:strCache>
                <c:ptCount val="5"/>
                <c:pt idx="0">
                  <c:v>splátka jistiny</c:v>
                </c:pt>
              </c:strCache>
            </c:strRef>
          </c:tx>
          <c:spPr>
            <a:pattFill prst="dkVert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cat>
            <c:numRef>
              <c:f>'Střed. výhled rozpočtu do 2037'!$G$3:$AF$3</c:f>
              <c:numCache>
                <c:formatCode>General</c:formatCode>
                <c:ptCount val="12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</c:numCache>
            </c:numRef>
          </c:cat>
          <c:val>
            <c:numRef>
              <c:f>'Střed. výhled rozpočtu do 2037'!$G$10:$AF$10</c:f>
              <c:numCache>
                <c:formatCode>#,##0</c:formatCode>
                <c:ptCount val="12"/>
                <c:pt idx="0">
                  <c:v>213049807.71000001</c:v>
                </c:pt>
                <c:pt idx="1">
                  <c:v>186490708.44</c:v>
                </c:pt>
                <c:pt idx="2">
                  <c:v>179441927.85999998</c:v>
                </c:pt>
                <c:pt idx="3">
                  <c:v>172393147.45999998</c:v>
                </c:pt>
                <c:pt idx="4">
                  <c:v>172393147.45999998</c:v>
                </c:pt>
                <c:pt idx="5">
                  <c:v>163137049.94</c:v>
                </c:pt>
                <c:pt idx="6">
                  <c:v>153880518.59999999</c:v>
                </c:pt>
                <c:pt idx="7">
                  <c:v>121428571.7</c:v>
                </c:pt>
                <c:pt idx="8">
                  <c:v>85714285.780000001</c:v>
                </c:pt>
                <c:pt idx="9">
                  <c:v>76190476.379999995</c:v>
                </c:pt>
                <c:pt idx="10">
                  <c:v>52380952.579999998</c:v>
                </c:pt>
                <c:pt idx="11">
                  <c:v>28570571.399999999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5-4DBA-A843-7621EA6F68F2}"/>
            </c:ext>
          </c:extLst>
        </c:ser>
        <c:ser>
          <c:idx val="1"/>
          <c:order val="1"/>
          <c:tx>
            <c:strRef>
              <c:f>'Střed. výhled rozpočtu do 2037'!$A$60:$E$60</c:f>
              <c:strCache>
                <c:ptCount val="5"/>
                <c:pt idx="0">
                  <c:v>splátka úroků z úvěru</c:v>
                </c:pt>
              </c:strCache>
            </c:strRef>
          </c:tx>
          <c:invertIfNegative val="0"/>
          <c:cat>
            <c:numRef>
              <c:f>'Střed. výhled rozpočtu do 2037'!$G$3:$AF$3</c:f>
              <c:numCache>
                <c:formatCode>General</c:formatCode>
                <c:ptCount val="12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</c:numCache>
            </c:numRef>
          </c:cat>
          <c:val>
            <c:numRef>
              <c:f>'Střed. výhled rozpočtu do 2037'!$G$20:$AF$20</c:f>
              <c:numCache>
                <c:formatCode>#,##0</c:formatCode>
                <c:ptCount val="12"/>
                <c:pt idx="0">
                  <c:v>76829000</c:v>
                </c:pt>
                <c:pt idx="1">
                  <c:v>65961000</c:v>
                </c:pt>
                <c:pt idx="2">
                  <c:v>56740000</c:v>
                </c:pt>
                <c:pt idx="3">
                  <c:v>48044000</c:v>
                </c:pt>
                <c:pt idx="4">
                  <c:v>39493000</c:v>
                </c:pt>
                <c:pt idx="5">
                  <c:v>30981000</c:v>
                </c:pt>
                <c:pt idx="6">
                  <c:v>23157000</c:v>
                </c:pt>
                <c:pt idx="7">
                  <c:v>16061000</c:v>
                </c:pt>
                <c:pt idx="8">
                  <c:v>10629000</c:v>
                </c:pt>
                <c:pt idx="9">
                  <c:v>6535000</c:v>
                </c:pt>
                <c:pt idx="10">
                  <c:v>3149000</c:v>
                </c:pt>
                <c:pt idx="11">
                  <c:v>945000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35-4DBA-A843-7621EA6F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699456"/>
        <c:axId val="111700992"/>
        <c:axId val="0"/>
      </c:bar3DChart>
      <c:catAx>
        <c:axId val="11169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700992"/>
        <c:crosses val="autoZero"/>
        <c:auto val="1"/>
        <c:lblAlgn val="ctr"/>
        <c:lblOffset val="100"/>
        <c:noMultiLvlLbl val="0"/>
      </c:catAx>
      <c:valAx>
        <c:axId val="111700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1699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08941526625216"/>
          <c:y val="3.6811141244988424E-2"/>
          <c:w val="9.661500705015004E-2"/>
          <c:h val="0.11468209879654928"/>
        </c:manualLayout>
      </c:layout>
      <c:overlay val="0"/>
      <c:txPr>
        <a:bodyPr/>
        <a:lstStyle/>
        <a:p>
          <a:pPr>
            <a:defRPr sz="1300" baseline="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Splátky úvěrů a úroků</a:t>
            </a:r>
          </a:p>
        </c:rich>
      </c:tx>
      <c:layout>
        <c:manualLayout>
          <c:xMode val="edge"/>
          <c:yMode val="edge"/>
          <c:x val="0.4120956399437412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84950773558364E-2"/>
          <c:y val="4.793028322440087E-2"/>
          <c:w val="0.9135021097046413"/>
          <c:h val="0.7080610021786492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'Střed. výhled rozpočtu do 2037'!$A$17</c:f>
              <c:strCache>
                <c:ptCount val="1"/>
                <c:pt idx="0">
                  <c:v>KB - investice OK (700 mil. Kč) - úrok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2037'!$E$17:$AB$17</c:f>
            </c:numRef>
          </c:val>
          <c:extLst>
            <c:ext xmlns:c16="http://schemas.microsoft.com/office/drawing/2014/chart" uri="{C3380CC4-5D6E-409C-BE32-E72D297353CC}">
              <c16:uniqueId val="{00000000-6504-4008-898F-2A30EC3223FD}"/>
            </c:ext>
          </c:extLst>
        </c:ser>
        <c:ser>
          <c:idx val="2"/>
          <c:order val="1"/>
          <c:tx>
            <c:strRef>
              <c:f>'Střed. výhled rozpočtu do 2037'!$A$6</c:f>
              <c:strCache>
                <c:ptCount val="1"/>
                <c:pt idx="0">
                  <c:v>KB - investice OK (700 mil. Kč)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50000">
                  <a:srgbClr xmlns:mc="http://schemas.openxmlformats.org/markup-compatibility/2006" xmlns:a14="http://schemas.microsoft.com/office/drawing/2010/main" val="BEBEFF" mc:Ignorable="a14" a14:legacySpreadsheetColorIndex="12">
                    <a:gamma/>
                    <a:tint val="2549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2037'!$E$6:$AB$6</c:f>
            </c:numRef>
          </c:val>
          <c:extLst>
            <c:ext xmlns:c16="http://schemas.microsoft.com/office/drawing/2014/chart" uri="{C3380CC4-5D6E-409C-BE32-E72D297353CC}">
              <c16:uniqueId val="{00000001-6504-4008-898F-2A30EC3223FD}"/>
            </c:ext>
          </c:extLst>
        </c:ser>
        <c:ser>
          <c:idx val="4"/>
          <c:order val="2"/>
          <c:tx>
            <c:strRef>
              <c:f>'rozpočtový výhled do 2034'!#REF!</c:f>
              <c:strCache>
                <c:ptCount val="1"/>
                <c:pt idx="0">
                  <c:v>PPP - Dub n./M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'rozpočtový výhled do 2034'!#REF!</c:f>
              <c:numCache>
                <c:formatCode>General</c:formatCode>
                <c:ptCount val="24"/>
                <c:pt idx="0">
                  <c:v>30434442.199999999</c:v>
                </c:pt>
                <c:pt idx="1">
                  <c:v>30434442.199999999</c:v>
                </c:pt>
                <c:pt idx="2">
                  <c:v>30434442.199999999</c:v>
                </c:pt>
                <c:pt idx="3">
                  <c:v>30434442.199999999</c:v>
                </c:pt>
                <c:pt idx="4">
                  <c:v>10487258.699999999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4-4008-898F-2A30EC3223FD}"/>
            </c:ext>
          </c:extLst>
        </c:ser>
        <c:ser>
          <c:idx val="7"/>
          <c:order val="3"/>
          <c:tx>
            <c:strRef>
              <c:f>'Střed. výhled rozpočtu do 2037'!$A$16</c:f>
              <c:strCache>
                <c:ptCount val="1"/>
                <c:pt idx="0">
                  <c:v>EIB - Evropské projekty - úrok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2037'!$E$16:$AB$16</c:f>
              <c:numCache>
                <c:formatCode>#,##0</c:formatCode>
                <c:ptCount val="8"/>
                <c:pt idx="0">
                  <c:v>65307000</c:v>
                </c:pt>
                <c:pt idx="1">
                  <c:v>58221000</c:v>
                </c:pt>
                <c:pt idx="2">
                  <c:v>51135000</c:v>
                </c:pt>
                <c:pt idx="3">
                  <c:v>44050000</c:v>
                </c:pt>
                <c:pt idx="4">
                  <c:v>36964000</c:v>
                </c:pt>
                <c:pt idx="5">
                  <c:v>29878000</c:v>
                </c:pt>
                <c:pt idx="6">
                  <c:v>22792000</c:v>
                </c:pt>
                <c:pt idx="7">
                  <c:v>16061000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04-4008-898F-2A30EC3223FD}"/>
            </c:ext>
          </c:extLst>
        </c:ser>
        <c:ser>
          <c:idx val="1"/>
          <c:order val="4"/>
          <c:tx>
            <c:strRef>
              <c:f>'Střed. výhled rozpočtu do 2037'!$A$5</c:f>
              <c:strCache>
                <c:ptCount val="1"/>
                <c:pt idx="0">
                  <c:v>EIB - Evropské projekty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2037'!$E$5:$AB$5</c:f>
              <c:numCache>
                <c:formatCode>#,##0</c:formatCode>
                <c:ptCount val="8"/>
                <c:pt idx="0">
                  <c:v>142857142.81999999</c:v>
                </c:pt>
                <c:pt idx="1">
                  <c:v>142857142.81999999</c:v>
                </c:pt>
                <c:pt idx="2">
                  <c:v>142857142.81999999</c:v>
                </c:pt>
                <c:pt idx="3">
                  <c:v>142857142.81999999</c:v>
                </c:pt>
                <c:pt idx="4">
                  <c:v>142857142.81999999</c:v>
                </c:pt>
                <c:pt idx="5">
                  <c:v>142857142.81999999</c:v>
                </c:pt>
                <c:pt idx="6">
                  <c:v>142857143</c:v>
                </c:pt>
                <c:pt idx="7">
                  <c:v>121428571.7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04-4008-898F-2A30EC3223FD}"/>
            </c:ext>
          </c:extLst>
        </c:ser>
        <c:ser>
          <c:idx val="6"/>
          <c:order val="5"/>
          <c:tx>
            <c:strRef>
              <c:f>'Střed. výhled rozpočtu do 2037'!$A$15</c:f>
              <c:strCache>
                <c:ptCount val="1"/>
                <c:pt idx="0">
                  <c:v>EIB - Modernizace silnic - úrok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'Střed. výhled rozpočtu do 2037'!$E$15:$AB$15</c:f>
              <c:numCache>
                <c:formatCode>#,##0</c:formatCode>
                <c:ptCount val="8"/>
                <c:pt idx="0">
                  <c:v>9904000</c:v>
                </c:pt>
                <c:pt idx="1">
                  <c:v>7740000</c:v>
                </c:pt>
                <c:pt idx="2">
                  <c:v>5605000</c:v>
                </c:pt>
                <c:pt idx="3">
                  <c:v>3994000</c:v>
                </c:pt>
                <c:pt idx="4">
                  <c:v>2529000</c:v>
                </c:pt>
                <c:pt idx="5">
                  <c:v>1103000</c:v>
                </c:pt>
                <c:pt idx="6">
                  <c:v>365000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04-4008-898F-2A30EC3223FD}"/>
            </c:ext>
          </c:extLst>
        </c:ser>
        <c:ser>
          <c:idx val="3"/>
          <c:order val="6"/>
          <c:tx>
            <c:strRef>
              <c:f>'Střed. výhled rozpočtu do 2037'!$A$4</c:f>
              <c:strCache>
                <c:ptCount val="1"/>
                <c:pt idx="0">
                  <c:v>EIB - Modernizace silnic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2037'!$E$4:$AB$4</c:f>
              <c:numCache>
                <c:formatCode>#,##0</c:formatCode>
                <c:ptCount val="8"/>
                <c:pt idx="0">
                  <c:v>43633565.619999997</c:v>
                </c:pt>
                <c:pt idx="1">
                  <c:v>43633565.619999997</c:v>
                </c:pt>
                <c:pt idx="2">
                  <c:v>36584785.039999999</c:v>
                </c:pt>
                <c:pt idx="3">
                  <c:v>29536004.640000001</c:v>
                </c:pt>
                <c:pt idx="4">
                  <c:v>29536004.640000001</c:v>
                </c:pt>
                <c:pt idx="5">
                  <c:v>20279907.119999997</c:v>
                </c:pt>
                <c:pt idx="6">
                  <c:v>11023375.6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04-4008-898F-2A30EC3223FD}"/>
            </c:ext>
          </c:extLst>
        </c:ser>
        <c:ser>
          <c:idx val="5"/>
          <c:order val="7"/>
          <c:tx>
            <c:strRef>
              <c:f>'Střed. výhled rozpočtu do 2037'!#REF!</c:f>
              <c:strCache>
                <c:ptCount val="1"/>
                <c:pt idx="0">
                  <c:v>#REF!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48">
                    <a:gamma/>
                    <a:tint val="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04-4008-898F-2A30EC3223FD}"/>
            </c:ext>
          </c:extLst>
        </c:ser>
        <c:ser>
          <c:idx val="0"/>
          <c:order val="8"/>
          <c:tx>
            <c:strRef>
              <c:f>'Střed. výhled rozpočtu do 2037'!#REF!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04-4008-898F-2A30EC3223FD}"/>
            </c:ext>
          </c:extLst>
        </c:ser>
        <c:ser>
          <c:idx val="10"/>
          <c:order val="9"/>
          <c:tx>
            <c:strRef>
              <c:f>'Střed. výhled rozpočtu do 2037'!$A$22</c:f>
              <c:strCache>
                <c:ptCount val="1"/>
                <c:pt idx="0">
                  <c:v>Celkem jistina +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2037'!$E$22:$AB$22</c:f>
              <c:numCache>
                <c:formatCode>#,##0</c:formatCode>
                <c:ptCount val="8"/>
                <c:pt idx="0">
                  <c:v>289878807.71000004</c:v>
                </c:pt>
                <c:pt idx="1">
                  <c:v>252451708.44</c:v>
                </c:pt>
                <c:pt idx="2">
                  <c:v>236181927.85999998</c:v>
                </c:pt>
                <c:pt idx="3">
                  <c:v>220437147.45999998</c:v>
                </c:pt>
                <c:pt idx="4">
                  <c:v>211886147.45999998</c:v>
                </c:pt>
                <c:pt idx="5">
                  <c:v>194118049.94</c:v>
                </c:pt>
                <c:pt idx="6">
                  <c:v>177037518.59999999</c:v>
                </c:pt>
                <c:pt idx="7">
                  <c:v>137489571.69999999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04-4008-898F-2A30EC322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652160"/>
        <c:axId val="122653696"/>
      </c:barChart>
      <c:catAx>
        <c:axId val="12265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2653696"/>
        <c:crosses val="autoZero"/>
        <c:auto val="1"/>
        <c:lblAlgn val="ctr"/>
        <c:lblOffset val="100"/>
        <c:tickMarkSkip val="1"/>
        <c:noMultiLvlLbl val="0"/>
      </c:catAx>
      <c:valAx>
        <c:axId val="122653696"/>
        <c:scaling>
          <c:orientation val="minMax"/>
          <c:max val="2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265216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987341772151899E-2"/>
                <c:y val="0.3398692810457516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</c:dispUnitsLbl>
        </c:dispUnits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w Cen MT Condensed"/>
                <a:ea typeface="Tw Cen MT Condensed"/>
                <a:cs typeface="Tw Cen MT Condensed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Splátky úvěrů a úroků</a:t>
            </a:r>
          </a:p>
        </c:rich>
      </c:tx>
      <c:layout>
        <c:manualLayout>
          <c:xMode val="edge"/>
          <c:yMode val="edge"/>
          <c:x val="0.4099859353023910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84950773558364E-2"/>
          <c:y val="5.0108932461873638E-2"/>
          <c:w val="0.9135021097046413"/>
          <c:h val="0.70261437908496727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'Střed. výhled rozpočtu do 2037'!$A$22</c:f>
              <c:strCache>
                <c:ptCount val="1"/>
                <c:pt idx="0">
                  <c:v>Celkem jistina + úrok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2037'!$E$22:$AB$22</c:f>
              <c:numCache>
                <c:formatCode>#,##0</c:formatCode>
                <c:ptCount val="8"/>
                <c:pt idx="0">
                  <c:v>289878807.71000004</c:v>
                </c:pt>
                <c:pt idx="1">
                  <c:v>252451708.44</c:v>
                </c:pt>
                <c:pt idx="2">
                  <c:v>236181927.85999998</c:v>
                </c:pt>
                <c:pt idx="3">
                  <c:v>220437147.45999998</c:v>
                </c:pt>
                <c:pt idx="4">
                  <c:v>211886147.45999998</c:v>
                </c:pt>
                <c:pt idx="5">
                  <c:v>194118049.94</c:v>
                </c:pt>
                <c:pt idx="6">
                  <c:v>177037518.59999999</c:v>
                </c:pt>
                <c:pt idx="7">
                  <c:v>137489571.69999999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1-4C38-8174-F79204C8E60C}"/>
            </c:ext>
          </c:extLst>
        </c:ser>
        <c:ser>
          <c:idx val="0"/>
          <c:order val="1"/>
          <c:tx>
            <c:strRef>
              <c:f>'Střed. výhled rozpočtu do 2037'!#REF!</c:f>
              <c:strCache>
                <c:ptCount val="1"/>
                <c:pt idx="0">
                  <c:v>#REF!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1-4C38-8174-F79204C8E60C}"/>
            </c:ext>
          </c:extLst>
        </c:ser>
        <c:ser>
          <c:idx val="5"/>
          <c:order val="2"/>
          <c:tx>
            <c:strRef>
              <c:f>'Střed. výhled rozpočtu do 2037'!#REF!</c:f>
              <c:strCache>
                <c:ptCount val="1"/>
                <c:pt idx="0">
                  <c:v>#REF!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F1-4C38-8174-F79204C8E60C}"/>
            </c:ext>
          </c:extLst>
        </c:ser>
        <c:ser>
          <c:idx val="3"/>
          <c:order val="3"/>
          <c:tx>
            <c:strRef>
              <c:f>'Střed. výhled rozpočtu do 2037'!$A$4</c:f>
              <c:strCache>
                <c:ptCount val="1"/>
                <c:pt idx="0">
                  <c:v>EIB - Modernizace silnic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2037'!$E$4:$AB$4</c:f>
              <c:numCache>
                <c:formatCode>#,##0</c:formatCode>
                <c:ptCount val="8"/>
                <c:pt idx="0">
                  <c:v>43633565.619999997</c:v>
                </c:pt>
                <c:pt idx="1">
                  <c:v>43633565.619999997</c:v>
                </c:pt>
                <c:pt idx="2">
                  <c:v>36584785.039999999</c:v>
                </c:pt>
                <c:pt idx="3">
                  <c:v>29536004.640000001</c:v>
                </c:pt>
                <c:pt idx="4">
                  <c:v>29536004.640000001</c:v>
                </c:pt>
                <c:pt idx="5">
                  <c:v>20279907.119999997</c:v>
                </c:pt>
                <c:pt idx="6">
                  <c:v>11023375.6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F1-4C38-8174-F79204C8E60C}"/>
            </c:ext>
          </c:extLst>
        </c:ser>
        <c:ser>
          <c:idx val="6"/>
          <c:order val="4"/>
          <c:tx>
            <c:strRef>
              <c:f>'Střed. výhled rozpočtu do 2037'!$A$15</c:f>
              <c:strCache>
                <c:ptCount val="1"/>
                <c:pt idx="0">
                  <c:v>EIB - Modernizace silnic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2037'!$E$15:$AB$15</c:f>
              <c:numCache>
                <c:formatCode>#,##0</c:formatCode>
                <c:ptCount val="8"/>
                <c:pt idx="0">
                  <c:v>9904000</c:v>
                </c:pt>
                <c:pt idx="1">
                  <c:v>7740000</c:v>
                </c:pt>
                <c:pt idx="2">
                  <c:v>5605000</c:v>
                </c:pt>
                <c:pt idx="3">
                  <c:v>3994000</c:v>
                </c:pt>
                <c:pt idx="4">
                  <c:v>2529000</c:v>
                </c:pt>
                <c:pt idx="5">
                  <c:v>1103000</c:v>
                </c:pt>
                <c:pt idx="6">
                  <c:v>365000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F1-4C38-8174-F79204C8E60C}"/>
            </c:ext>
          </c:extLst>
        </c:ser>
        <c:ser>
          <c:idx val="1"/>
          <c:order val="5"/>
          <c:tx>
            <c:strRef>
              <c:f>'Střed. výhled rozpočtu do 2037'!$A$5</c:f>
              <c:strCache>
                <c:ptCount val="1"/>
                <c:pt idx="0">
                  <c:v>EIB - Evropské projekty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2037'!$E$5:$AB$5</c:f>
              <c:numCache>
                <c:formatCode>#,##0</c:formatCode>
                <c:ptCount val="8"/>
                <c:pt idx="0">
                  <c:v>142857142.81999999</c:v>
                </c:pt>
                <c:pt idx="1">
                  <c:v>142857142.81999999</c:v>
                </c:pt>
                <c:pt idx="2">
                  <c:v>142857142.81999999</c:v>
                </c:pt>
                <c:pt idx="3">
                  <c:v>142857142.81999999</c:v>
                </c:pt>
                <c:pt idx="4">
                  <c:v>142857142.81999999</c:v>
                </c:pt>
                <c:pt idx="5">
                  <c:v>142857142.81999999</c:v>
                </c:pt>
                <c:pt idx="6">
                  <c:v>142857143</c:v>
                </c:pt>
                <c:pt idx="7">
                  <c:v>121428571.7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F1-4C38-8174-F79204C8E60C}"/>
            </c:ext>
          </c:extLst>
        </c:ser>
        <c:ser>
          <c:idx val="7"/>
          <c:order val="6"/>
          <c:tx>
            <c:strRef>
              <c:f>'Střed. výhled rozpočtu do 2037'!$A$16</c:f>
              <c:strCache>
                <c:ptCount val="1"/>
                <c:pt idx="0">
                  <c:v>EIB - Evropské projekty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2037'!$E$16:$AB$16</c:f>
              <c:numCache>
                <c:formatCode>#,##0</c:formatCode>
                <c:ptCount val="8"/>
                <c:pt idx="0">
                  <c:v>65307000</c:v>
                </c:pt>
                <c:pt idx="1">
                  <c:v>58221000</c:v>
                </c:pt>
                <c:pt idx="2">
                  <c:v>51135000</c:v>
                </c:pt>
                <c:pt idx="3">
                  <c:v>44050000</c:v>
                </c:pt>
                <c:pt idx="4">
                  <c:v>36964000</c:v>
                </c:pt>
                <c:pt idx="5">
                  <c:v>29878000</c:v>
                </c:pt>
                <c:pt idx="6">
                  <c:v>22792000</c:v>
                </c:pt>
                <c:pt idx="7">
                  <c:v>16061000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F1-4C38-8174-F79204C8E60C}"/>
            </c:ext>
          </c:extLst>
        </c:ser>
        <c:ser>
          <c:idx val="4"/>
          <c:order val="7"/>
          <c:tx>
            <c:strRef>
              <c:f>'rozpočtový výhled do 2034'!#REF!</c:f>
              <c:strCache>
                <c:ptCount val="1"/>
                <c:pt idx="0">
                  <c:v>PPP - Dub n./M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'rozpočtový výhled do 2034'!#REF!</c:f>
              <c:numCache>
                <c:formatCode>General</c:formatCode>
                <c:ptCount val="24"/>
                <c:pt idx="0">
                  <c:v>30434442.199999999</c:v>
                </c:pt>
                <c:pt idx="1">
                  <c:v>30434442.199999999</c:v>
                </c:pt>
                <c:pt idx="2">
                  <c:v>30434442.199999999</c:v>
                </c:pt>
                <c:pt idx="3">
                  <c:v>30434442.199999999</c:v>
                </c:pt>
                <c:pt idx="4">
                  <c:v>10487258.699999999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F1-4C38-8174-F79204C8E60C}"/>
            </c:ext>
          </c:extLst>
        </c:ser>
        <c:ser>
          <c:idx val="2"/>
          <c:order val="8"/>
          <c:tx>
            <c:strRef>
              <c:f>'Střed. výhled rozpočtu do 2037'!$A$6</c:f>
              <c:strCache>
                <c:ptCount val="1"/>
                <c:pt idx="0">
                  <c:v>KB - investice OK (700 mil. Kč)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2037'!$E$6:$AB$6</c:f>
            </c:numRef>
          </c:val>
          <c:extLst>
            <c:ext xmlns:c16="http://schemas.microsoft.com/office/drawing/2014/chart" uri="{C3380CC4-5D6E-409C-BE32-E72D297353CC}">
              <c16:uniqueId val="{00000008-67F1-4C38-8174-F79204C8E60C}"/>
            </c:ext>
          </c:extLst>
        </c:ser>
        <c:ser>
          <c:idx val="9"/>
          <c:order val="9"/>
          <c:tx>
            <c:strRef>
              <c:f>'Střed. výhled rozpočtu do 2037'!$A$17</c:f>
              <c:strCache>
                <c:ptCount val="1"/>
                <c:pt idx="0">
                  <c:v>KB - investice OK (700 mil. Kč)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8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</c:numCache>
            </c:numRef>
          </c:cat>
          <c:val>
            <c:numRef>
              <c:f>'Střed. výhled rozpočtu do 2037'!$E$17:$AB$17</c:f>
            </c:numRef>
          </c:val>
          <c:extLst>
            <c:ext xmlns:c16="http://schemas.microsoft.com/office/drawing/2014/chart" uri="{C3380CC4-5D6E-409C-BE32-E72D297353CC}">
              <c16:uniqueId val="{00000009-67F1-4C38-8174-F79204C8E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14553216"/>
        <c:axId val="114554752"/>
      </c:barChart>
      <c:catAx>
        <c:axId val="11455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554752"/>
        <c:crosses val="autoZero"/>
        <c:auto val="1"/>
        <c:lblAlgn val="ctr"/>
        <c:lblOffset val="100"/>
        <c:tickMarkSkip val="1"/>
        <c:noMultiLvlLbl val="0"/>
      </c:catAx>
      <c:valAx>
        <c:axId val="114554752"/>
        <c:scaling>
          <c:orientation val="minMax"/>
          <c:max val="2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55321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987341772151899E-2"/>
                <c:y val="0.3398692810457516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</c:dispUnitsLbl>
        </c:dispUnits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w Cen MT Condensed"/>
                <a:ea typeface="Tw Cen MT Condensed"/>
                <a:cs typeface="Tw Cen MT Condensed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5" workbookViewId="0"/>
  </sheetViews>
  <pageMargins left="0.78740157499999996" right="0.78740157499999996" top="0.984251969" bottom="0.984251969" header="0.4921259845" footer="0.4921259845"/>
  <pageSetup paperSize="8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8740157499999996" right="0.78740157499999996" top="0.984251969" bottom="0.984251969" header="0.4921259845" footer="0.4921259845"/>
  <pageSetup paperSize="8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1127125</xdr:colOff>
      <xdr:row>22</xdr:row>
      <xdr:rowOff>123825</xdr:rowOff>
    </xdr:from>
    <xdr:to>
      <xdr:col>31</xdr:col>
      <xdr:colOff>762000</xdr:colOff>
      <xdr:row>77</xdr:row>
      <xdr:rowOff>114300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544550" cy="87439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544550" cy="87439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0"/>
  <sheetViews>
    <sheetView tabSelected="1" zoomScaleNormal="100" workbookViewId="0"/>
  </sheetViews>
  <sheetFormatPr defaultRowHeight="12.75" x14ac:dyDescent="0.2"/>
  <cols>
    <col min="1" max="1" width="44.7109375" style="3" customWidth="1"/>
    <col min="2" max="2" width="13.5703125" style="3" customWidth="1"/>
    <col min="3" max="4" width="10.140625" style="3" hidden="1" customWidth="1"/>
    <col min="5" max="7" width="11.7109375" hidden="1" customWidth="1"/>
    <col min="8" max="9" width="13.85546875" hidden="1" customWidth="1"/>
    <col min="10" max="11" width="11.7109375" hidden="1" customWidth="1"/>
    <col min="12" max="20" width="13.85546875" hidden="1" customWidth="1"/>
    <col min="21" max="29" width="13.85546875" bestFit="1" customWidth="1"/>
    <col min="30" max="32" width="12.7109375" bestFit="1" customWidth="1"/>
    <col min="34" max="34" width="12.7109375" bestFit="1" customWidth="1"/>
  </cols>
  <sheetData>
    <row r="1" spans="1:34" ht="23.25" x14ac:dyDescent="0.35">
      <c r="A1" s="11" t="s">
        <v>20</v>
      </c>
      <c r="B1" s="7"/>
      <c r="C1" s="7"/>
      <c r="D1" s="7"/>
    </row>
    <row r="2" spans="1:34" ht="16.5" thickBot="1" x14ac:dyDescent="0.3">
      <c r="A2" s="5" t="s">
        <v>10</v>
      </c>
      <c r="B2" s="5"/>
      <c r="C2" s="5"/>
      <c r="D2" s="5"/>
    </row>
    <row r="3" spans="1:34" s="3" customFormat="1" ht="15" customHeight="1" thickBot="1" x14ac:dyDescent="0.25">
      <c r="A3" s="59"/>
      <c r="B3" s="67" t="s">
        <v>11</v>
      </c>
      <c r="C3" s="60">
        <v>2008</v>
      </c>
      <c r="D3" s="60">
        <v>2009</v>
      </c>
      <c r="E3" s="60">
        <v>2010</v>
      </c>
      <c r="F3" s="60">
        <v>2011</v>
      </c>
      <c r="G3" s="60">
        <v>2012</v>
      </c>
      <c r="H3" s="60">
        <v>2013</v>
      </c>
      <c r="I3" s="60">
        <v>2014</v>
      </c>
      <c r="J3" s="60">
        <v>2015</v>
      </c>
      <c r="K3" s="60">
        <v>2016</v>
      </c>
      <c r="L3" s="60">
        <v>2017</v>
      </c>
      <c r="M3" s="61">
        <v>2018</v>
      </c>
      <c r="N3" s="61">
        <v>2019</v>
      </c>
      <c r="O3" s="61">
        <v>2020</v>
      </c>
      <c r="P3" s="61">
        <v>2021</v>
      </c>
      <c r="Q3" s="61">
        <v>2022</v>
      </c>
      <c r="R3" s="61">
        <v>2023</v>
      </c>
      <c r="S3" s="61">
        <v>2024</v>
      </c>
      <c r="T3" s="61">
        <v>2025</v>
      </c>
      <c r="U3" s="61">
        <v>2026</v>
      </c>
      <c r="V3" s="61">
        <v>2027</v>
      </c>
      <c r="W3" s="61">
        <v>2028</v>
      </c>
      <c r="X3" s="61">
        <v>2029</v>
      </c>
      <c r="Y3" s="61">
        <v>2030</v>
      </c>
      <c r="Z3" s="61">
        <v>2031</v>
      </c>
      <c r="AA3" s="61">
        <v>2032</v>
      </c>
      <c r="AB3" s="61">
        <v>2033</v>
      </c>
      <c r="AC3" s="61">
        <v>2034</v>
      </c>
      <c r="AD3" s="61">
        <v>2035</v>
      </c>
      <c r="AE3" s="61">
        <v>2036</v>
      </c>
      <c r="AF3" s="62">
        <v>2037</v>
      </c>
    </row>
    <row r="4" spans="1:34" ht="13.5" thickTop="1" x14ac:dyDescent="0.2">
      <c r="A4" s="63" t="s">
        <v>1</v>
      </c>
      <c r="B4" s="64">
        <f>SUM(C4:AA4)</f>
        <v>900000000.38</v>
      </c>
      <c r="C4" s="65">
        <v>14097560.98</v>
      </c>
      <c r="D4" s="65">
        <v>14097560.98</v>
      </c>
      <c r="E4" s="65">
        <v>14097560.98</v>
      </c>
      <c r="F4" s="65">
        <f>32609756.1</f>
        <v>32609756.100000001</v>
      </c>
      <c r="G4" s="65">
        <v>43633565.619999997</v>
      </c>
      <c r="H4" s="56">
        <v>43633565.619999997</v>
      </c>
      <c r="I4" s="56">
        <v>43633565.619999997</v>
      </c>
      <c r="J4" s="56">
        <v>43633565.619999997</v>
      </c>
      <c r="K4" s="56">
        <v>43633565.619999997</v>
      </c>
      <c r="L4" s="56">
        <v>43634000</v>
      </c>
      <c r="M4" s="56">
        <v>43633565.619999997</v>
      </c>
      <c r="N4" s="56">
        <v>43633565.619999997</v>
      </c>
      <c r="O4" s="56">
        <v>43633565.619999997</v>
      </c>
      <c r="P4" s="56">
        <v>43633565.619999997</v>
      </c>
      <c r="Q4" s="56">
        <v>43633565.619999997</v>
      </c>
      <c r="R4" s="56">
        <v>43633565.619999997</v>
      </c>
      <c r="S4" s="56">
        <v>43633565.619999997</v>
      </c>
      <c r="T4" s="56">
        <v>43633565.619999997</v>
      </c>
      <c r="U4" s="56">
        <v>43633565.619999997</v>
      </c>
      <c r="V4" s="56">
        <v>43633565.619999997</v>
      </c>
      <c r="W4" s="56">
        <f>21816782.72+14768002.32</f>
        <v>36584785.039999999</v>
      </c>
      <c r="X4" s="56">
        <f>2*14768002.32</f>
        <v>29536004.640000001</v>
      </c>
      <c r="Y4" s="56">
        <f>2*14768002.32</f>
        <v>29536004.640000001</v>
      </c>
      <c r="Z4" s="56">
        <f>14768002.36+5511904.76</f>
        <v>20279907.119999997</v>
      </c>
      <c r="AA4" s="56">
        <f>11023809.6-434</f>
        <v>11023375.6</v>
      </c>
      <c r="AB4" s="56"/>
      <c r="AC4" s="56"/>
      <c r="AD4" s="56"/>
      <c r="AE4" s="56"/>
      <c r="AF4" s="66"/>
    </row>
    <row r="5" spans="1:34" x14ac:dyDescent="0.2">
      <c r="A5" s="12" t="s">
        <v>0</v>
      </c>
      <c r="B5" s="31">
        <f>SUM(E5:AF5)</f>
        <v>3000000000.1799998</v>
      </c>
      <c r="C5" s="31"/>
      <c r="D5" s="31"/>
      <c r="E5" s="13">
        <v>0</v>
      </c>
      <c r="F5" s="13">
        <v>0</v>
      </c>
      <c r="G5" s="32">
        <v>21428571.420000002</v>
      </c>
      <c r="H5" s="20">
        <f>2*21428571.42+2*7142857.14</f>
        <v>57142857.120000005</v>
      </c>
      <c r="I5" s="16">
        <f>2*33333333.32</f>
        <v>66666666.640000001</v>
      </c>
      <c r="J5" s="16">
        <v>90476190.439999998</v>
      </c>
      <c r="K5" s="16">
        <v>114285714.23999999</v>
      </c>
      <c r="L5" s="16">
        <v>142858000</v>
      </c>
      <c r="M5" s="16">
        <f t="shared" ref="M5:Z5" si="0">2*71428571.41</f>
        <v>142857142.81999999</v>
      </c>
      <c r="N5" s="16">
        <f t="shared" si="0"/>
        <v>142857142.81999999</v>
      </c>
      <c r="O5" s="16">
        <f t="shared" si="0"/>
        <v>142857142.81999999</v>
      </c>
      <c r="P5" s="16">
        <f t="shared" si="0"/>
        <v>142857142.81999999</v>
      </c>
      <c r="Q5" s="16">
        <f t="shared" si="0"/>
        <v>142857142.81999999</v>
      </c>
      <c r="R5" s="16">
        <f t="shared" si="0"/>
        <v>142857142.81999999</v>
      </c>
      <c r="S5" s="16">
        <f t="shared" si="0"/>
        <v>142857142.81999999</v>
      </c>
      <c r="T5" s="16">
        <f t="shared" si="0"/>
        <v>142857142.81999999</v>
      </c>
      <c r="U5" s="16">
        <f t="shared" si="0"/>
        <v>142857142.81999999</v>
      </c>
      <c r="V5" s="16">
        <f t="shared" si="0"/>
        <v>142857142.81999999</v>
      </c>
      <c r="W5" s="16">
        <f t="shared" si="0"/>
        <v>142857142.81999999</v>
      </c>
      <c r="X5" s="16">
        <f t="shared" si="0"/>
        <v>142857142.81999999</v>
      </c>
      <c r="Y5" s="16">
        <f t="shared" si="0"/>
        <v>142857142.81999999</v>
      </c>
      <c r="Z5" s="16">
        <f t="shared" si="0"/>
        <v>142857142.81999999</v>
      </c>
      <c r="AA5" s="16">
        <f>71428571.41+71428571.59</f>
        <v>142857143</v>
      </c>
      <c r="AB5" s="16">
        <f>60714285.7+60714286</f>
        <v>121428571.7</v>
      </c>
      <c r="AC5" s="16">
        <v>85714285.780000001</v>
      </c>
      <c r="AD5" s="16">
        <v>76190476.379999995</v>
      </c>
      <c r="AE5" s="16">
        <v>52380952.579999998</v>
      </c>
      <c r="AF5" s="19">
        <f>28571428.4-857</f>
        <v>28570571.399999999</v>
      </c>
      <c r="AH5" s="10"/>
    </row>
    <row r="6" spans="1:34" hidden="1" x14ac:dyDescent="0.2">
      <c r="A6" s="12" t="s">
        <v>16</v>
      </c>
      <c r="B6" s="31">
        <f>SUM(E6:AD6)</f>
        <v>700000000</v>
      </c>
      <c r="C6" s="31"/>
      <c r="D6" s="31"/>
      <c r="E6" s="13">
        <v>0</v>
      </c>
      <c r="F6" s="13">
        <v>0</v>
      </c>
      <c r="G6" s="13">
        <v>0</v>
      </c>
      <c r="H6" s="16">
        <v>33333336</v>
      </c>
      <c r="I6" s="16">
        <v>66666672</v>
      </c>
      <c r="J6" s="16">
        <v>66666672</v>
      </c>
      <c r="K6" s="16">
        <v>61111116</v>
      </c>
      <c r="L6" s="16">
        <f>66666672+5555556</f>
        <v>72222228</v>
      </c>
      <c r="M6" s="16">
        <v>66666672</v>
      </c>
      <c r="N6" s="16">
        <v>66666672</v>
      </c>
      <c r="O6" s="16">
        <v>66666672</v>
      </c>
      <c r="P6" s="16">
        <v>66666672</v>
      </c>
      <c r="Q6" s="16">
        <v>66666672</v>
      </c>
      <c r="R6" s="20">
        <f>66666672-56</f>
        <v>66666616</v>
      </c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9"/>
    </row>
    <row r="7" spans="1:34" hidden="1" x14ac:dyDescent="0.2">
      <c r="A7" s="43" t="s">
        <v>14</v>
      </c>
      <c r="B7" s="33">
        <f>SUM(E7:AD7)</f>
        <v>100000000</v>
      </c>
      <c r="C7" s="33"/>
      <c r="D7" s="33"/>
      <c r="E7" s="21"/>
      <c r="F7" s="21"/>
      <c r="G7" s="21"/>
      <c r="H7" s="44"/>
      <c r="I7" s="44"/>
      <c r="J7" s="44"/>
      <c r="K7" s="44"/>
      <c r="L7" s="45"/>
      <c r="M7" s="46"/>
      <c r="N7" s="46"/>
      <c r="O7" s="46">
        <f>9091000*2</f>
        <v>18182000</v>
      </c>
      <c r="P7" s="46">
        <f>9091000*2</f>
        <v>18182000</v>
      </c>
      <c r="Q7" s="46">
        <f>9091000*2</f>
        <v>18182000</v>
      </c>
      <c r="R7" s="46">
        <f>9091000*2</f>
        <v>18182000</v>
      </c>
      <c r="S7" s="46">
        <f>9091000*2</f>
        <v>18182000</v>
      </c>
      <c r="T7" s="46">
        <v>9090000</v>
      </c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7"/>
    </row>
    <row r="8" spans="1:34" ht="13.5" thickBot="1" x14ac:dyDescent="0.25">
      <c r="A8" s="25" t="s">
        <v>21</v>
      </c>
      <c r="B8" s="34">
        <v>64933301.270000003</v>
      </c>
      <c r="C8" s="33"/>
      <c r="D8" s="33"/>
      <c r="E8" s="21"/>
      <c r="F8" s="21"/>
      <c r="G8" s="21"/>
      <c r="H8" s="44"/>
      <c r="I8" s="44"/>
      <c r="J8" s="44"/>
      <c r="K8" s="44"/>
      <c r="L8" s="45"/>
      <c r="M8" s="46"/>
      <c r="N8" s="46"/>
      <c r="O8" s="46"/>
      <c r="P8" s="46"/>
      <c r="Q8" s="46"/>
      <c r="R8" s="46"/>
      <c r="S8" s="46"/>
      <c r="T8" s="46"/>
      <c r="U8" s="46">
        <v>26559099.27</v>
      </c>
      <c r="V8" s="46"/>
      <c r="W8" s="46"/>
      <c r="X8" s="46"/>
      <c r="Y8" s="46"/>
      <c r="Z8" s="46"/>
      <c r="AA8" s="46"/>
      <c r="AB8" s="46"/>
      <c r="AC8" s="46"/>
      <c r="AD8" s="46"/>
      <c r="AE8" s="46"/>
      <c r="AF8" s="47"/>
    </row>
    <row r="9" spans="1:34" ht="13.5" hidden="1" thickBot="1" x14ac:dyDescent="0.25">
      <c r="A9" s="68" t="s">
        <v>18</v>
      </c>
      <c r="B9" s="69">
        <f t="shared" ref="B9" si="1">SUM(E9:AD9)</f>
        <v>600000000</v>
      </c>
      <c r="C9" s="34"/>
      <c r="D9" s="34"/>
      <c r="E9" s="35"/>
      <c r="F9" s="35"/>
      <c r="G9" s="35"/>
      <c r="H9" s="28"/>
      <c r="I9" s="28"/>
      <c r="J9" s="28"/>
      <c r="K9" s="28"/>
      <c r="L9" s="36"/>
      <c r="M9" s="27"/>
      <c r="N9" s="27"/>
      <c r="O9" s="27">
        <v>100000000</v>
      </c>
      <c r="P9" s="27">
        <v>250000000</v>
      </c>
      <c r="Q9" s="27">
        <v>250000000</v>
      </c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37"/>
    </row>
    <row r="10" spans="1:34" s="3" customFormat="1" ht="15" customHeight="1" thickTop="1" thickBot="1" x14ac:dyDescent="0.25">
      <c r="A10" s="22" t="s">
        <v>2</v>
      </c>
      <c r="B10" s="23"/>
      <c r="C10" s="53">
        <f t="shared" ref="C10:AB10" si="2">SUM(C4:C9)</f>
        <v>14097560.98</v>
      </c>
      <c r="D10" s="53">
        <f t="shared" si="2"/>
        <v>14097560.98</v>
      </c>
      <c r="E10" s="53">
        <f t="shared" si="2"/>
        <v>14097560.98</v>
      </c>
      <c r="F10" s="53">
        <f t="shared" si="2"/>
        <v>32609756.100000001</v>
      </c>
      <c r="G10" s="53">
        <f t="shared" si="2"/>
        <v>65062137.039999999</v>
      </c>
      <c r="H10" s="53">
        <f t="shared" si="2"/>
        <v>134109758.74000001</v>
      </c>
      <c r="I10" s="53">
        <f t="shared" si="2"/>
        <v>176966904.25999999</v>
      </c>
      <c r="J10" s="53">
        <f t="shared" si="2"/>
        <v>200776428.06</v>
      </c>
      <c r="K10" s="53">
        <f t="shared" si="2"/>
        <v>219030395.85999998</v>
      </c>
      <c r="L10" s="53">
        <f t="shared" si="2"/>
        <v>258714228</v>
      </c>
      <c r="M10" s="53">
        <f t="shared" si="2"/>
        <v>253157380.44</v>
      </c>
      <c r="N10" s="53">
        <f t="shared" si="2"/>
        <v>253157380.44</v>
      </c>
      <c r="O10" s="53">
        <f t="shared" si="2"/>
        <v>371339380.44</v>
      </c>
      <c r="P10" s="53">
        <f t="shared" si="2"/>
        <v>521339380.44</v>
      </c>
      <c r="Q10" s="53">
        <f t="shared" si="2"/>
        <v>521339380.44</v>
      </c>
      <c r="R10" s="53">
        <f t="shared" si="2"/>
        <v>271339324.44</v>
      </c>
      <c r="S10" s="53">
        <f t="shared" si="2"/>
        <v>204672708.44</v>
      </c>
      <c r="T10" s="53">
        <f t="shared" si="2"/>
        <v>195580708.44</v>
      </c>
      <c r="U10" s="53">
        <f t="shared" si="2"/>
        <v>213049807.71000001</v>
      </c>
      <c r="V10" s="53">
        <f t="shared" si="2"/>
        <v>186490708.44</v>
      </c>
      <c r="W10" s="53">
        <f t="shared" si="2"/>
        <v>179441927.85999998</v>
      </c>
      <c r="X10" s="53">
        <f t="shared" si="2"/>
        <v>172393147.45999998</v>
      </c>
      <c r="Y10" s="53">
        <f t="shared" si="2"/>
        <v>172393147.45999998</v>
      </c>
      <c r="Z10" s="53">
        <f t="shared" si="2"/>
        <v>163137049.94</v>
      </c>
      <c r="AA10" s="53">
        <f t="shared" si="2"/>
        <v>153880518.59999999</v>
      </c>
      <c r="AB10" s="53">
        <f t="shared" si="2"/>
        <v>121428571.7</v>
      </c>
      <c r="AC10" s="53">
        <f>SUM(AC4:AC9)</f>
        <v>85714285.780000001</v>
      </c>
      <c r="AD10" s="53">
        <f>SUM(AD4:AD9)</f>
        <v>76190476.379999995</v>
      </c>
      <c r="AE10" s="53">
        <f>SUM(AE4:AE9)</f>
        <v>52380952.579999998</v>
      </c>
      <c r="AF10" s="52">
        <f>SUM(AF4:AF9)</f>
        <v>28570571.399999999</v>
      </c>
    </row>
    <row r="11" spans="1:34" s="3" customFormat="1" ht="15" customHeight="1" x14ac:dyDescent="0.2">
      <c r="A11" s="72" t="s">
        <v>22</v>
      </c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</row>
    <row r="12" spans="1:34" x14ac:dyDescent="0.2">
      <c r="K12" s="10"/>
      <c r="S12" s="10"/>
    </row>
    <row r="13" spans="1:34" ht="16.5" thickBot="1" x14ac:dyDescent="0.3">
      <c r="A13" s="73" t="s">
        <v>23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</row>
    <row r="14" spans="1:34" ht="15" customHeight="1" thickBot="1" x14ac:dyDescent="0.25">
      <c r="A14" s="59"/>
      <c r="B14" s="60"/>
      <c r="C14" s="60"/>
      <c r="D14" s="60"/>
      <c r="E14" s="60">
        <v>2010</v>
      </c>
      <c r="F14" s="60">
        <v>2011</v>
      </c>
      <c r="G14" s="60">
        <v>2012</v>
      </c>
      <c r="H14" s="60">
        <v>2013</v>
      </c>
      <c r="I14" s="60">
        <v>2014</v>
      </c>
      <c r="J14" s="60">
        <v>2015</v>
      </c>
      <c r="K14" s="60">
        <v>2016</v>
      </c>
      <c r="L14" s="60">
        <v>2017</v>
      </c>
      <c r="M14" s="61">
        <v>2018</v>
      </c>
      <c r="N14" s="61">
        <v>2019</v>
      </c>
      <c r="O14" s="61">
        <v>2020</v>
      </c>
      <c r="P14" s="61">
        <v>2021</v>
      </c>
      <c r="Q14" s="61">
        <v>2022</v>
      </c>
      <c r="R14" s="61">
        <v>2023</v>
      </c>
      <c r="S14" s="61">
        <v>2024</v>
      </c>
      <c r="T14" s="61">
        <v>2025</v>
      </c>
      <c r="U14" s="61">
        <v>2026</v>
      </c>
      <c r="V14" s="61">
        <v>2027</v>
      </c>
      <c r="W14" s="61">
        <v>2028</v>
      </c>
      <c r="X14" s="61">
        <v>2029</v>
      </c>
      <c r="Y14" s="61">
        <v>2030</v>
      </c>
      <c r="Z14" s="61">
        <v>2031</v>
      </c>
      <c r="AA14" s="61">
        <v>2032</v>
      </c>
      <c r="AB14" s="61">
        <v>2033</v>
      </c>
      <c r="AC14" s="61">
        <v>2034</v>
      </c>
      <c r="AD14" s="61">
        <v>2035</v>
      </c>
      <c r="AE14" s="61">
        <v>2036</v>
      </c>
      <c r="AF14" s="62">
        <v>2037</v>
      </c>
    </row>
    <row r="15" spans="1:34" s="9" customFormat="1" ht="13.5" thickTop="1" x14ac:dyDescent="0.2">
      <c r="A15" s="54" t="s">
        <v>3</v>
      </c>
      <c r="B15" s="55"/>
      <c r="C15" s="55"/>
      <c r="D15" s="55"/>
      <c r="E15" s="56">
        <v>26432226</v>
      </c>
      <c r="F15" s="56">
        <v>25861095</v>
      </c>
      <c r="G15" s="56">
        <v>10401716</v>
      </c>
      <c r="H15" s="56">
        <v>4817666.47</v>
      </c>
      <c r="I15" s="56">
        <v>4046767</v>
      </c>
      <c r="J15" s="56">
        <v>3494443</v>
      </c>
      <c r="K15" s="56">
        <v>3082890</v>
      </c>
      <c r="L15" s="56">
        <v>6122000</v>
      </c>
      <c r="M15" s="56">
        <v>7088000</v>
      </c>
      <c r="N15" s="56">
        <v>11000000</v>
      </c>
      <c r="O15" s="56">
        <v>12000000</v>
      </c>
      <c r="P15" s="56">
        <v>11000000</v>
      </c>
      <c r="Q15" s="56">
        <v>13000000</v>
      </c>
      <c r="R15" s="56">
        <v>11614000</v>
      </c>
      <c r="S15" s="56">
        <v>21646000</v>
      </c>
      <c r="T15" s="56">
        <v>18354000</v>
      </c>
      <c r="U15" s="56">
        <v>9904000</v>
      </c>
      <c r="V15" s="56">
        <v>7740000</v>
      </c>
      <c r="W15" s="56">
        <v>5605000</v>
      </c>
      <c r="X15" s="56">
        <v>3994000</v>
      </c>
      <c r="Y15" s="56">
        <v>2529000</v>
      </c>
      <c r="Z15" s="56">
        <v>1103000</v>
      </c>
      <c r="AA15" s="56">
        <v>365000</v>
      </c>
      <c r="AB15" s="56"/>
      <c r="AC15" s="56"/>
      <c r="AD15" s="56"/>
      <c r="AE15" s="57"/>
      <c r="AF15" s="58"/>
    </row>
    <row r="16" spans="1:34" s="9" customFormat="1" x14ac:dyDescent="0.2">
      <c r="A16" s="14" t="s">
        <v>4</v>
      </c>
      <c r="B16" s="15"/>
      <c r="C16" s="15"/>
      <c r="D16" s="15"/>
      <c r="E16" s="16">
        <v>39550000</v>
      </c>
      <c r="F16" s="16">
        <v>44691667</v>
      </c>
      <c r="G16" s="16">
        <v>26519369</v>
      </c>
      <c r="H16" s="16">
        <v>17315603.170000002</v>
      </c>
      <c r="I16" s="16">
        <v>14504710</v>
      </c>
      <c r="J16" s="16">
        <v>12923226</v>
      </c>
      <c r="K16" s="16">
        <v>11681500</v>
      </c>
      <c r="L16" s="16">
        <v>26892000</v>
      </c>
      <c r="M16" s="16">
        <v>31769000</v>
      </c>
      <c r="N16" s="16">
        <v>49000000</v>
      </c>
      <c r="O16" s="16">
        <v>56000000</v>
      </c>
      <c r="P16" s="16">
        <v>53000000</v>
      </c>
      <c r="Q16" s="16">
        <v>66000000</v>
      </c>
      <c r="R16" s="16">
        <v>61316000</v>
      </c>
      <c r="S16" s="16">
        <v>120873000</v>
      </c>
      <c r="T16" s="16">
        <v>110097000</v>
      </c>
      <c r="U16" s="16">
        <v>65307000</v>
      </c>
      <c r="V16" s="16">
        <v>58221000</v>
      </c>
      <c r="W16" s="16">
        <v>51135000</v>
      </c>
      <c r="X16" s="16">
        <v>44050000</v>
      </c>
      <c r="Y16" s="16">
        <v>36964000</v>
      </c>
      <c r="Z16" s="16">
        <v>29878000</v>
      </c>
      <c r="AA16" s="16">
        <v>22792000</v>
      </c>
      <c r="AB16" s="16">
        <v>16061000</v>
      </c>
      <c r="AC16" s="16">
        <v>10629000</v>
      </c>
      <c r="AD16" s="16">
        <v>6535000</v>
      </c>
      <c r="AE16" s="16">
        <v>3149000</v>
      </c>
      <c r="AF16" s="19">
        <v>945000</v>
      </c>
    </row>
    <row r="17" spans="1:32" s="9" customFormat="1" hidden="1" x14ac:dyDescent="0.2">
      <c r="A17" s="14" t="s">
        <v>17</v>
      </c>
      <c r="B17" s="15"/>
      <c r="C17" s="15"/>
      <c r="D17" s="15"/>
      <c r="E17" s="16">
        <v>1335387</v>
      </c>
      <c r="F17" s="16">
        <v>9408706.6899999995</v>
      </c>
      <c r="G17" s="16">
        <v>10681474</v>
      </c>
      <c r="H17" s="16">
        <v>7737882</v>
      </c>
      <c r="I17" s="16">
        <v>6852275</v>
      </c>
      <c r="J17" s="16">
        <v>5842671</v>
      </c>
      <c r="K17" s="16">
        <v>4657125</v>
      </c>
      <c r="L17" s="16">
        <v>6674000</v>
      </c>
      <c r="M17" s="16">
        <v>7520000</v>
      </c>
      <c r="N17" s="16">
        <v>8000000</v>
      </c>
      <c r="O17" s="16">
        <v>8500000</v>
      </c>
      <c r="P17" s="16">
        <v>3400000</v>
      </c>
      <c r="Q17" s="16">
        <v>3400000</v>
      </c>
      <c r="R17" s="16">
        <v>1073000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7"/>
      <c r="AF17" s="18"/>
    </row>
    <row r="18" spans="1:32" s="9" customFormat="1" hidden="1" x14ac:dyDescent="0.2">
      <c r="A18" s="43" t="s">
        <v>15</v>
      </c>
      <c r="B18" s="48"/>
      <c r="C18" s="48"/>
      <c r="D18" s="48"/>
      <c r="E18" s="46"/>
      <c r="F18" s="46"/>
      <c r="G18" s="46"/>
      <c r="H18" s="46"/>
      <c r="I18" s="46"/>
      <c r="J18" s="46"/>
      <c r="K18" s="46"/>
      <c r="L18" s="46"/>
      <c r="M18" s="49">
        <v>1292000</v>
      </c>
      <c r="N18" s="46">
        <v>2500000</v>
      </c>
      <c r="O18" s="46">
        <v>2400000</v>
      </c>
      <c r="P18" s="46">
        <v>2000000</v>
      </c>
      <c r="Q18" s="46">
        <v>1000000</v>
      </c>
      <c r="R18" s="46">
        <v>778000</v>
      </c>
      <c r="S18" s="46">
        <v>405000</v>
      </c>
      <c r="T18" s="46">
        <v>46000</v>
      </c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50"/>
      <c r="AF18" s="51"/>
    </row>
    <row r="19" spans="1:32" s="9" customFormat="1" ht="13.5" customHeight="1" thickBot="1" x14ac:dyDescent="0.25">
      <c r="A19" s="25" t="s">
        <v>19</v>
      </c>
      <c r="B19" s="26"/>
      <c r="C19" s="26"/>
      <c r="D19" s="26"/>
      <c r="E19" s="27"/>
      <c r="F19" s="27"/>
      <c r="G19" s="27"/>
      <c r="H19" s="27"/>
      <c r="I19" s="27"/>
      <c r="J19" s="27"/>
      <c r="K19" s="27"/>
      <c r="L19" s="28"/>
      <c r="M19" s="28"/>
      <c r="N19" s="28"/>
      <c r="O19" s="28"/>
      <c r="P19" s="27">
        <v>4000000</v>
      </c>
      <c r="Q19" s="27">
        <v>30000000</v>
      </c>
      <c r="R19" s="27">
        <v>35133000</v>
      </c>
      <c r="S19" s="27">
        <v>29647000</v>
      </c>
      <c r="T19" s="27">
        <v>26580000</v>
      </c>
      <c r="U19" s="27">
        <v>1618000</v>
      </c>
      <c r="V19" s="27"/>
      <c r="W19" s="27"/>
      <c r="X19" s="27"/>
      <c r="Y19" s="27"/>
      <c r="Z19" s="27"/>
      <c r="AA19" s="27"/>
      <c r="AB19" s="27"/>
      <c r="AC19" s="27"/>
      <c r="AD19" s="27"/>
      <c r="AE19" s="29"/>
      <c r="AF19" s="30"/>
    </row>
    <row r="20" spans="1:32" ht="15" customHeight="1" thickTop="1" thickBot="1" x14ac:dyDescent="0.25">
      <c r="A20" s="22" t="s">
        <v>2</v>
      </c>
      <c r="B20" s="23"/>
      <c r="C20" s="23"/>
      <c r="D20" s="23"/>
      <c r="E20" s="24">
        <f>SUM(E15:E17)</f>
        <v>67317613</v>
      </c>
      <c r="F20" s="24">
        <f>SUM(F15:F17)</f>
        <v>79961468.689999998</v>
      </c>
      <c r="G20" s="24">
        <f>SUM(G15:G17)</f>
        <v>47602559</v>
      </c>
      <c r="H20" s="24">
        <f>SUM(H15:H18)</f>
        <v>29871151.640000001</v>
      </c>
      <c r="I20" s="24">
        <f>SUM(I15:I18)</f>
        <v>25403752</v>
      </c>
      <c r="J20" s="24">
        <f>SUM(J15:J18)</f>
        <v>22260340</v>
      </c>
      <c r="K20" s="24">
        <f>SUM(K15:K18)</f>
        <v>19421515</v>
      </c>
      <c r="L20" s="24">
        <f>SUM(L15:L18)</f>
        <v>39688000</v>
      </c>
      <c r="M20" s="24">
        <f t="shared" ref="M20:AF20" si="3">SUM(M15:M19)</f>
        <v>47669000</v>
      </c>
      <c r="N20" s="24">
        <f t="shared" si="3"/>
        <v>70500000</v>
      </c>
      <c r="O20" s="24">
        <f t="shared" si="3"/>
        <v>78900000</v>
      </c>
      <c r="P20" s="24">
        <f t="shared" si="3"/>
        <v>73400000</v>
      </c>
      <c r="Q20" s="24">
        <f t="shared" si="3"/>
        <v>113400000</v>
      </c>
      <c r="R20" s="24">
        <f>SUM(R15:R19)</f>
        <v>109914000</v>
      </c>
      <c r="S20" s="24">
        <f>SUM(S15:S19)</f>
        <v>172571000</v>
      </c>
      <c r="T20" s="24">
        <f t="shared" si="3"/>
        <v>155077000</v>
      </c>
      <c r="U20" s="24">
        <f t="shared" si="3"/>
        <v>76829000</v>
      </c>
      <c r="V20" s="24">
        <f t="shared" si="3"/>
        <v>65961000</v>
      </c>
      <c r="W20" s="24">
        <f t="shared" si="3"/>
        <v>56740000</v>
      </c>
      <c r="X20" s="24">
        <f t="shared" si="3"/>
        <v>48044000</v>
      </c>
      <c r="Y20" s="24">
        <f t="shared" si="3"/>
        <v>39493000</v>
      </c>
      <c r="Z20" s="24">
        <f t="shared" si="3"/>
        <v>30981000</v>
      </c>
      <c r="AA20" s="24">
        <f t="shared" si="3"/>
        <v>23157000</v>
      </c>
      <c r="AB20" s="24">
        <f t="shared" si="3"/>
        <v>16061000</v>
      </c>
      <c r="AC20" s="24">
        <f t="shared" si="3"/>
        <v>10629000</v>
      </c>
      <c r="AD20" s="24">
        <f t="shared" si="3"/>
        <v>6535000</v>
      </c>
      <c r="AE20" s="24">
        <f t="shared" si="3"/>
        <v>3149000</v>
      </c>
      <c r="AF20" s="52">
        <f t="shared" si="3"/>
        <v>945000</v>
      </c>
    </row>
    <row r="21" spans="1:32" ht="13.5" thickBot="1" x14ac:dyDescent="0.25"/>
    <row r="22" spans="1:32" s="3" customFormat="1" ht="20.100000000000001" customHeight="1" thickBot="1" x14ac:dyDescent="0.25">
      <c r="A22" s="38" t="s">
        <v>5</v>
      </c>
      <c r="B22" s="39"/>
      <c r="C22" s="39"/>
      <c r="D22" s="39"/>
      <c r="E22" s="40">
        <f t="shared" ref="E22:AF22" si="4">+E20+E10</f>
        <v>81415173.980000004</v>
      </c>
      <c r="F22" s="40">
        <f t="shared" si="4"/>
        <v>112571224.78999999</v>
      </c>
      <c r="G22" s="40">
        <f t="shared" si="4"/>
        <v>112664696.03999999</v>
      </c>
      <c r="H22" s="40">
        <f t="shared" si="4"/>
        <v>163980910.38</v>
      </c>
      <c r="I22" s="40">
        <f t="shared" si="4"/>
        <v>202370656.25999999</v>
      </c>
      <c r="J22" s="40">
        <f t="shared" si="4"/>
        <v>223036768.06</v>
      </c>
      <c r="K22" s="40">
        <f t="shared" si="4"/>
        <v>238451910.85999998</v>
      </c>
      <c r="L22" s="40">
        <f t="shared" si="4"/>
        <v>298402228</v>
      </c>
      <c r="M22" s="40">
        <f t="shared" si="4"/>
        <v>300826380.44</v>
      </c>
      <c r="N22" s="40">
        <f t="shared" si="4"/>
        <v>323657380.44</v>
      </c>
      <c r="O22" s="40">
        <f t="shared" si="4"/>
        <v>450239380.44</v>
      </c>
      <c r="P22" s="40">
        <f t="shared" si="4"/>
        <v>594739380.44000006</v>
      </c>
      <c r="Q22" s="40">
        <f t="shared" si="4"/>
        <v>634739380.44000006</v>
      </c>
      <c r="R22" s="40">
        <f t="shared" si="4"/>
        <v>381253324.44</v>
      </c>
      <c r="S22" s="40">
        <f t="shared" si="4"/>
        <v>377243708.44</v>
      </c>
      <c r="T22" s="40">
        <f t="shared" si="4"/>
        <v>350657708.44</v>
      </c>
      <c r="U22" s="40">
        <f t="shared" si="4"/>
        <v>289878807.71000004</v>
      </c>
      <c r="V22" s="40">
        <f t="shared" si="4"/>
        <v>252451708.44</v>
      </c>
      <c r="W22" s="40">
        <f t="shared" si="4"/>
        <v>236181927.85999998</v>
      </c>
      <c r="X22" s="40">
        <f t="shared" si="4"/>
        <v>220437147.45999998</v>
      </c>
      <c r="Y22" s="40">
        <f t="shared" si="4"/>
        <v>211886147.45999998</v>
      </c>
      <c r="Z22" s="40">
        <f t="shared" si="4"/>
        <v>194118049.94</v>
      </c>
      <c r="AA22" s="40">
        <f t="shared" si="4"/>
        <v>177037518.59999999</v>
      </c>
      <c r="AB22" s="40">
        <f t="shared" si="4"/>
        <v>137489571.69999999</v>
      </c>
      <c r="AC22" s="40">
        <f t="shared" si="4"/>
        <v>96343285.780000001</v>
      </c>
      <c r="AD22" s="40">
        <f t="shared" si="4"/>
        <v>82725476.379999995</v>
      </c>
      <c r="AE22" s="40">
        <f t="shared" si="4"/>
        <v>55529952.579999998</v>
      </c>
      <c r="AF22" s="41">
        <f t="shared" si="4"/>
        <v>29515571.399999999</v>
      </c>
    </row>
    <row r="26" spans="1:32" hidden="1" x14ac:dyDescent="0.2">
      <c r="A26" s="4" t="s">
        <v>5</v>
      </c>
      <c r="B26" s="4"/>
      <c r="C26" s="4"/>
      <c r="D26" s="4"/>
      <c r="E26" s="4">
        <v>2010</v>
      </c>
      <c r="F26" s="4">
        <v>2011</v>
      </c>
      <c r="G26" s="4">
        <v>2012</v>
      </c>
      <c r="H26" s="4">
        <v>2013</v>
      </c>
      <c r="I26" s="4">
        <v>2014</v>
      </c>
      <c r="J26" s="4">
        <v>2015</v>
      </c>
      <c r="K26" s="4">
        <v>2016</v>
      </c>
      <c r="L26" s="4">
        <v>2017</v>
      </c>
      <c r="M26" s="4">
        <v>2018</v>
      </c>
      <c r="N26" s="4">
        <v>2019</v>
      </c>
      <c r="O26" s="4">
        <v>2020</v>
      </c>
      <c r="P26" s="4">
        <v>2021</v>
      </c>
      <c r="Q26" s="4">
        <v>2022</v>
      </c>
      <c r="R26" s="4">
        <v>2023</v>
      </c>
      <c r="S26" s="4">
        <v>2024</v>
      </c>
      <c r="T26" s="4">
        <v>2025</v>
      </c>
      <c r="U26" s="4">
        <v>2026</v>
      </c>
      <c r="V26" s="4">
        <v>2027</v>
      </c>
      <c r="W26" s="4">
        <v>2028</v>
      </c>
      <c r="X26" s="4">
        <v>2029</v>
      </c>
      <c r="Y26" s="4">
        <v>2030</v>
      </c>
      <c r="Z26" s="4">
        <v>2031</v>
      </c>
      <c r="AA26" s="4">
        <v>2032</v>
      </c>
      <c r="AB26" s="4">
        <v>2033</v>
      </c>
      <c r="AC26" s="4">
        <v>2034</v>
      </c>
      <c r="AD26" s="4">
        <v>2035</v>
      </c>
    </row>
    <row r="27" spans="1:32" hidden="1" x14ac:dyDescent="0.2">
      <c r="A27" s="4" t="s">
        <v>6</v>
      </c>
      <c r="B27" s="4"/>
      <c r="C27" s="4"/>
      <c r="D27" s="4"/>
      <c r="E27" s="1" t="e">
        <f>#REF!+#REF!</f>
        <v>#REF!</v>
      </c>
      <c r="F27" s="1" t="e">
        <f>#REF!+#REF!</f>
        <v>#REF!</v>
      </c>
      <c r="G27" s="1" t="e">
        <f>#REF!+#REF!</f>
        <v>#REF!</v>
      </c>
      <c r="H27" s="1" t="e">
        <f>#REF!+#REF!</f>
        <v>#REF!</v>
      </c>
      <c r="I27" s="1" t="e">
        <f>#REF!+#REF!</f>
        <v>#REF!</v>
      </c>
      <c r="J27" s="1" t="e">
        <f>#REF!+#REF!</f>
        <v>#REF!</v>
      </c>
      <c r="K27" s="1" t="e">
        <f>#REF!+#REF!</f>
        <v>#REF!</v>
      </c>
      <c r="L27" s="1" t="e">
        <f>#REF!+#REF!</f>
        <v>#REF!</v>
      </c>
      <c r="M27" s="1" t="e">
        <f>#REF!+#REF!</f>
        <v>#REF!</v>
      </c>
      <c r="N27" s="1" t="e">
        <f>#REF!+#REF!</f>
        <v>#REF!</v>
      </c>
      <c r="O27" s="1" t="e">
        <f>#REF!+#REF!</f>
        <v>#REF!</v>
      </c>
      <c r="P27" s="1" t="e">
        <f>#REF!+#REF!</f>
        <v>#REF!</v>
      </c>
      <c r="Q27" s="1" t="e">
        <f>#REF!+#REF!</f>
        <v>#REF!</v>
      </c>
      <c r="R27" s="1" t="e">
        <f>#REF!+#REF!</f>
        <v>#REF!</v>
      </c>
      <c r="S27" s="1" t="e">
        <f>#REF!+#REF!</f>
        <v>#REF!</v>
      </c>
      <c r="T27" s="1" t="e">
        <f>#REF!+#REF!</f>
        <v>#REF!</v>
      </c>
      <c r="U27" s="1" t="e">
        <f>#REF!+#REF!</f>
        <v>#REF!</v>
      </c>
      <c r="V27" s="1" t="e">
        <f>#REF!+#REF!</f>
        <v>#REF!</v>
      </c>
      <c r="W27" s="1" t="e">
        <f>#REF!+#REF!</f>
        <v>#REF!</v>
      </c>
      <c r="X27" s="1" t="e">
        <f>#REF!+#REF!</f>
        <v>#REF!</v>
      </c>
      <c r="Y27" s="1" t="e">
        <f>#REF!+#REF!</f>
        <v>#REF!</v>
      </c>
      <c r="Z27" s="1" t="e">
        <f>#REF!+#REF!</f>
        <v>#REF!</v>
      </c>
      <c r="AA27" s="1" t="e">
        <f>#REF!+#REF!</f>
        <v>#REF!</v>
      </c>
      <c r="AB27" s="1" t="e">
        <f>#REF!+#REF!</f>
        <v>#REF!</v>
      </c>
      <c r="AC27" s="1" t="e">
        <f>#REF!+#REF!</f>
        <v>#REF!</v>
      </c>
      <c r="AD27" s="1"/>
    </row>
    <row r="28" spans="1:32" hidden="1" x14ac:dyDescent="0.2">
      <c r="A28" s="4" t="s">
        <v>7</v>
      </c>
      <c r="B28" s="4"/>
      <c r="C28" s="4"/>
      <c r="D28" s="4"/>
      <c r="E28" s="1">
        <f t="shared" ref="E28:AC28" si="5">E15+E4</f>
        <v>40529786.980000004</v>
      </c>
      <c r="F28" s="1">
        <f t="shared" si="5"/>
        <v>58470851.100000001</v>
      </c>
      <c r="G28" s="1">
        <f t="shared" si="5"/>
        <v>54035281.619999997</v>
      </c>
      <c r="H28" s="1">
        <f t="shared" si="5"/>
        <v>48451232.089999996</v>
      </c>
      <c r="I28" s="1">
        <f t="shared" si="5"/>
        <v>47680332.619999997</v>
      </c>
      <c r="J28" s="1">
        <f t="shared" si="5"/>
        <v>47128008.619999997</v>
      </c>
      <c r="K28" s="1">
        <f t="shared" si="5"/>
        <v>46716455.619999997</v>
      </c>
      <c r="L28" s="1">
        <f t="shared" si="5"/>
        <v>49756000</v>
      </c>
      <c r="M28" s="1">
        <f t="shared" si="5"/>
        <v>50721565.619999997</v>
      </c>
      <c r="N28" s="1">
        <f t="shared" si="5"/>
        <v>54633565.619999997</v>
      </c>
      <c r="O28" s="1">
        <f t="shared" si="5"/>
        <v>55633565.619999997</v>
      </c>
      <c r="P28" s="1">
        <f t="shared" si="5"/>
        <v>54633565.619999997</v>
      </c>
      <c r="Q28" s="1">
        <f t="shared" si="5"/>
        <v>56633565.619999997</v>
      </c>
      <c r="R28" s="1">
        <f t="shared" si="5"/>
        <v>55247565.619999997</v>
      </c>
      <c r="S28" s="1">
        <f t="shared" si="5"/>
        <v>65279565.619999997</v>
      </c>
      <c r="T28" s="1">
        <f t="shared" si="5"/>
        <v>61987565.619999997</v>
      </c>
      <c r="U28" s="1">
        <f t="shared" si="5"/>
        <v>53537565.619999997</v>
      </c>
      <c r="V28" s="1">
        <f t="shared" si="5"/>
        <v>51373565.619999997</v>
      </c>
      <c r="W28" s="1">
        <f t="shared" si="5"/>
        <v>42189785.039999999</v>
      </c>
      <c r="X28" s="1">
        <f t="shared" si="5"/>
        <v>33530004.640000001</v>
      </c>
      <c r="Y28" s="1">
        <f t="shared" si="5"/>
        <v>32065004.640000001</v>
      </c>
      <c r="Z28" s="1">
        <f t="shared" si="5"/>
        <v>21382907.119999997</v>
      </c>
      <c r="AA28" s="1">
        <f t="shared" si="5"/>
        <v>11388375.6</v>
      </c>
      <c r="AB28" s="1">
        <f t="shared" si="5"/>
        <v>0</v>
      </c>
      <c r="AC28" s="1">
        <f t="shared" si="5"/>
        <v>0</v>
      </c>
      <c r="AD28" s="1"/>
    </row>
    <row r="29" spans="1:32" hidden="1" x14ac:dyDescent="0.2">
      <c r="A29" s="4" t="s">
        <v>8</v>
      </c>
      <c r="B29" s="4"/>
      <c r="C29" s="4"/>
      <c r="D29" s="4"/>
      <c r="E29" s="1">
        <f t="shared" ref="E29:AC29" si="6">E16+E5</f>
        <v>39550000</v>
      </c>
      <c r="F29" s="1">
        <f t="shared" si="6"/>
        <v>44691667</v>
      </c>
      <c r="G29" s="1">
        <f t="shared" si="6"/>
        <v>47947940.420000002</v>
      </c>
      <c r="H29" s="1">
        <f t="shared" si="6"/>
        <v>74458460.290000007</v>
      </c>
      <c r="I29" s="1">
        <f t="shared" si="6"/>
        <v>81171376.640000001</v>
      </c>
      <c r="J29" s="1">
        <f t="shared" si="6"/>
        <v>103399416.44</v>
      </c>
      <c r="K29" s="1">
        <f t="shared" si="6"/>
        <v>125967214.23999999</v>
      </c>
      <c r="L29" s="1">
        <f t="shared" si="6"/>
        <v>169750000</v>
      </c>
      <c r="M29" s="1">
        <f t="shared" si="6"/>
        <v>174626142.81999999</v>
      </c>
      <c r="N29" s="1">
        <f t="shared" si="6"/>
        <v>191857142.81999999</v>
      </c>
      <c r="O29" s="1">
        <f t="shared" si="6"/>
        <v>198857142.81999999</v>
      </c>
      <c r="P29" s="1">
        <f t="shared" si="6"/>
        <v>195857142.81999999</v>
      </c>
      <c r="Q29" s="1">
        <f t="shared" si="6"/>
        <v>208857142.81999999</v>
      </c>
      <c r="R29" s="1">
        <f t="shared" si="6"/>
        <v>204173142.81999999</v>
      </c>
      <c r="S29" s="1">
        <f t="shared" si="6"/>
        <v>263730142.81999999</v>
      </c>
      <c r="T29" s="1">
        <f t="shared" si="6"/>
        <v>252954142.81999999</v>
      </c>
      <c r="U29" s="1">
        <f t="shared" si="6"/>
        <v>208164142.81999999</v>
      </c>
      <c r="V29" s="1">
        <f t="shared" si="6"/>
        <v>201078142.81999999</v>
      </c>
      <c r="W29" s="1">
        <f t="shared" si="6"/>
        <v>193992142.81999999</v>
      </c>
      <c r="X29" s="1">
        <f t="shared" si="6"/>
        <v>186907142.81999999</v>
      </c>
      <c r="Y29" s="1">
        <f t="shared" si="6"/>
        <v>179821142.81999999</v>
      </c>
      <c r="Z29" s="1">
        <f t="shared" si="6"/>
        <v>172735142.81999999</v>
      </c>
      <c r="AA29" s="1">
        <f t="shared" si="6"/>
        <v>165649143</v>
      </c>
      <c r="AB29" s="1">
        <f t="shared" si="6"/>
        <v>137489571.69999999</v>
      </c>
      <c r="AC29" s="1">
        <f t="shared" si="6"/>
        <v>96343285.780000001</v>
      </c>
      <c r="AD29" s="1"/>
    </row>
    <row r="30" spans="1:32" hidden="1" x14ac:dyDescent="0.2">
      <c r="A30" s="4" t="s">
        <v>9</v>
      </c>
      <c r="B30" s="4"/>
      <c r="C30" s="4"/>
      <c r="D30" s="4"/>
      <c r="E30" s="1">
        <f t="shared" ref="E30:AC30" si="7">E6+E17</f>
        <v>1335387</v>
      </c>
      <c r="F30" s="1">
        <f t="shared" si="7"/>
        <v>9408706.6899999995</v>
      </c>
      <c r="G30" s="1">
        <f t="shared" si="7"/>
        <v>10681474</v>
      </c>
      <c r="H30" s="1">
        <f t="shared" si="7"/>
        <v>41071218</v>
      </c>
      <c r="I30" s="1">
        <f t="shared" si="7"/>
        <v>73518947</v>
      </c>
      <c r="J30" s="1">
        <f t="shared" si="7"/>
        <v>72509343</v>
      </c>
      <c r="K30" s="1">
        <f t="shared" si="7"/>
        <v>65768241</v>
      </c>
      <c r="L30" s="1">
        <f t="shared" si="7"/>
        <v>78896228</v>
      </c>
      <c r="M30" s="1">
        <f t="shared" si="7"/>
        <v>74186672</v>
      </c>
      <c r="N30" s="1">
        <f t="shared" si="7"/>
        <v>74666672</v>
      </c>
      <c r="O30" s="1">
        <f t="shared" si="7"/>
        <v>75166672</v>
      </c>
      <c r="P30" s="1">
        <f t="shared" si="7"/>
        <v>70066672</v>
      </c>
      <c r="Q30" s="1">
        <f t="shared" si="7"/>
        <v>70066672</v>
      </c>
      <c r="R30" s="1">
        <f t="shared" si="7"/>
        <v>67739616</v>
      </c>
      <c r="S30" s="1">
        <f t="shared" si="7"/>
        <v>0</v>
      </c>
      <c r="T30" s="1">
        <f t="shared" si="7"/>
        <v>0</v>
      </c>
      <c r="U30" s="1">
        <f t="shared" si="7"/>
        <v>0</v>
      </c>
      <c r="V30" s="1">
        <f t="shared" si="7"/>
        <v>0</v>
      </c>
      <c r="W30" s="1">
        <f t="shared" si="7"/>
        <v>0</v>
      </c>
      <c r="X30" s="1">
        <f t="shared" si="7"/>
        <v>0</v>
      </c>
      <c r="Y30" s="1">
        <f t="shared" si="7"/>
        <v>0</v>
      </c>
      <c r="Z30" s="1">
        <f t="shared" si="7"/>
        <v>0</v>
      </c>
      <c r="AA30" s="1">
        <f t="shared" si="7"/>
        <v>0</v>
      </c>
      <c r="AB30" s="1">
        <f t="shared" si="7"/>
        <v>0</v>
      </c>
      <c r="AC30" s="1">
        <f t="shared" si="7"/>
        <v>0</v>
      </c>
      <c r="AD30" s="1"/>
    </row>
    <row r="31" spans="1:32" hidden="1" x14ac:dyDescent="0.2">
      <c r="A31" s="6" t="s">
        <v>5</v>
      </c>
      <c r="B31" s="8"/>
      <c r="C31" s="8"/>
      <c r="D31" s="8"/>
      <c r="E31" s="2" t="e">
        <f>SUM(E27:E30)</f>
        <v>#REF!</v>
      </c>
      <c r="F31" s="2" t="e">
        <f t="shared" ref="F31:AC31" si="8">SUM(F27:F30)</f>
        <v>#REF!</v>
      </c>
      <c r="G31" s="2" t="e">
        <f t="shared" si="8"/>
        <v>#REF!</v>
      </c>
      <c r="H31" s="2" t="e">
        <f t="shared" si="8"/>
        <v>#REF!</v>
      </c>
      <c r="I31" s="2" t="e">
        <f t="shared" si="8"/>
        <v>#REF!</v>
      </c>
      <c r="J31" s="2" t="e">
        <f t="shared" si="8"/>
        <v>#REF!</v>
      </c>
      <c r="K31" s="2" t="e">
        <f t="shared" si="8"/>
        <v>#REF!</v>
      </c>
      <c r="L31" s="2" t="e">
        <f t="shared" si="8"/>
        <v>#REF!</v>
      </c>
      <c r="M31" s="2" t="e">
        <f t="shared" si="8"/>
        <v>#REF!</v>
      </c>
      <c r="N31" s="2" t="e">
        <f t="shared" si="8"/>
        <v>#REF!</v>
      </c>
      <c r="O31" s="2" t="e">
        <f t="shared" si="8"/>
        <v>#REF!</v>
      </c>
      <c r="P31" s="2" t="e">
        <f t="shared" si="8"/>
        <v>#REF!</v>
      </c>
      <c r="Q31" s="2" t="e">
        <f t="shared" si="8"/>
        <v>#REF!</v>
      </c>
      <c r="R31" s="2" t="e">
        <f t="shared" si="8"/>
        <v>#REF!</v>
      </c>
      <c r="S31" s="2" t="e">
        <f t="shared" si="8"/>
        <v>#REF!</v>
      </c>
      <c r="T31" s="2" t="e">
        <f t="shared" si="8"/>
        <v>#REF!</v>
      </c>
      <c r="U31" s="2" t="e">
        <f t="shared" si="8"/>
        <v>#REF!</v>
      </c>
      <c r="V31" s="2" t="e">
        <f t="shared" si="8"/>
        <v>#REF!</v>
      </c>
      <c r="W31" s="2" t="e">
        <f t="shared" si="8"/>
        <v>#REF!</v>
      </c>
      <c r="X31" s="2" t="e">
        <f t="shared" si="8"/>
        <v>#REF!</v>
      </c>
      <c r="Y31" s="2" t="e">
        <f t="shared" si="8"/>
        <v>#REF!</v>
      </c>
      <c r="Z31" s="2" t="e">
        <f t="shared" si="8"/>
        <v>#REF!</v>
      </c>
      <c r="AA31" s="2" t="e">
        <f t="shared" si="8"/>
        <v>#REF!</v>
      </c>
      <c r="AB31" s="2" t="e">
        <f t="shared" si="8"/>
        <v>#REF!</v>
      </c>
      <c r="AC31" s="2" t="e">
        <f t="shared" si="8"/>
        <v>#REF!</v>
      </c>
      <c r="AD31" s="2">
        <f t="shared" ref="AD31" si="9">SUM(AD27:AD29)</f>
        <v>0</v>
      </c>
    </row>
    <row r="32" spans="1:32" hidden="1" x14ac:dyDescent="0.2"/>
    <row r="33" spans="1:4" hidden="1" x14ac:dyDescent="0.2"/>
    <row r="34" spans="1:4" hidden="1" x14ac:dyDescent="0.2">
      <c r="A34"/>
      <c r="B34"/>
      <c r="C34"/>
      <c r="D34"/>
    </row>
    <row r="58" spans="1:30" x14ac:dyDescent="0.2">
      <c r="F58" s="4">
        <v>2011</v>
      </c>
      <c r="G58" s="4">
        <v>2012</v>
      </c>
      <c r="H58" s="4">
        <v>2013</v>
      </c>
      <c r="I58" s="4">
        <v>2014</v>
      </c>
      <c r="J58" s="4">
        <v>2015</v>
      </c>
      <c r="K58" s="4">
        <v>2016</v>
      </c>
      <c r="L58" s="4">
        <v>2017</v>
      </c>
      <c r="M58" s="4">
        <v>2018</v>
      </c>
      <c r="N58" s="4">
        <v>2019</v>
      </c>
      <c r="O58" s="4">
        <v>2020</v>
      </c>
      <c r="P58" s="4">
        <v>2021</v>
      </c>
      <c r="Q58" s="4">
        <v>2022</v>
      </c>
      <c r="R58" s="4">
        <v>2023</v>
      </c>
      <c r="S58" s="4">
        <v>2024</v>
      </c>
      <c r="T58" s="4">
        <v>2025</v>
      </c>
      <c r="U58" s="4">
        <v>2026</v>
      </c>
      <c r="V58" s="4">
        <v>2027</v>
      </c>
      <c r="W58" s="4">
        <v>2028</v>
      </c>
      <c r="X58" s="4">
        <v>2029</v>
      </c>
      <c r="Y58" s="4">
        <v>2030</v>
      </c>
      <c r="Z58" s="4">
        <v>2031</v>
      </c>
      <c r="AA58" s="4">
        <v>2032</v>
      </c>
      <c r="AB58" s="4">
        <v>2033</v>
      </c>
      <c r="AC58" s="4">
        <v>2034</v>
      </c>
      <c r="AD58" s="4">
        <v>2035</v>
      </c>
    </row>
    <row r="59" spans="1:30" x14ac:dyDescent="0.2">
      <c r="A59" s="42" t="s">
        <v>12</v>
      </c>
      <c r="F59" s="10">
        <f t="shared" ref="F59:AD59" si="10">F10</f>
        <v>32609756.100000001</v>
      </c>
      <c r="G59" s="10">
        <f t="shared" si="10"/>
        <v>65062137.039999999</v>
      </c>
      <c r="H59" s="10">
        <f t="shared" si="10"/>
        <v>134109758.74000001</v>
      </c>
      <c r="I59" s="10">
        <f t="shared" si="10"/>
        <v>176966904.25999999</v>
      </c>
      <c r="J59" s="10">
        <f t="shared" si="10"/>
        <v>200776428.06</v>
      </c>
      <c r="K59" s="10">
        <f t="shared" si="10"/>
        <v>219030395.85999998</v>
      </c>
      <c r="L59" s="10">
        <f t="shared" si="10"/>
        <v>258714228</v>
      </c>
      <c r="M59" s="10">
        <f t="shared" si="10"/>
        <v>253157380.44</v>
      </c>
      <c r="N59" s="10">
        <f t="shared" si="10"/>
        <v>253157380.44</v>
      </c>
      <c r="O59" s="10">
        <f t="shared" si="10"/>
        <v>371339380.44</v>
      </c>
      <c r="P59" s="10">
        <f t="shared" si="10"/>
        <v>521339380.44</v>
      </c>
      <c r="Q59" s="10">
        <f t="shared" si="10"/>
        <v>521339380.44</v>
      </c>
      <c r="R59" s="10">
        <f t="shared" si="10"/>
        <v>271339324.44</v>
      </c>
      <c r="S59" s="10">
        <f t="shared" si="10"/>
        <v>204672708.44</v>
      </c>
      <c r="T59" s="10">
        <f t="shared" si="10"/>
        <v>195580708.44</v>
      </c>
      <c r="U59" s="10">
        <f t="shared" si="10"/>
        <v>213049807.71000001</v>
      </c>
      <c r="V59" s="10">
        <f t="shared" si="10"/>
        <v>186490708.44</v>
      </c>
      <c r="W59" s="10">
        <f t="shared" si="10"/>
        <v>179441927.85999998</v>
      </c>
      <c r="X59" s="10">
        <f t="shared" si="10"/>
        <v>172393147.45999998</v>
      </c>
      <c r="Y59" s="10">
        <f t="shared" si="10"/>
        <v>172393147.45999998</v>
      </c>
      <c r="Z59" s="10">
        <f t="shared" si="10"/>
        <v>163137049.94</v>
      </c>
      <c r="AA59" s="10">
        <f t="shared" si="10"/>
        <v>153880518.59999999</v>
      </c>
      <c r="AB59" s="10">
        <f t="shared" si="10"/>
        <v>121428571.7</v>
      </c>
      <c r="AC59" s="10">
        <f t="shared" si="10"/>
        <v>85714285.780000001</v>
      </c>
      <c r="AD59" s="10">
        <f t="shared" si="10"/>
        <v>76190476.379999995</v>
      </c>
    </row>
    <row r="60" spans="1:30" x14ac:dyDescent="0.2">
      <c r="A60" s="42" t="s">
        <v>13</v>
      </c>
      <c r="F60" s="10">
        <f>F20</f>
        <v>79961468.689999998</v>
      </c>
      <c r="G60" s="10">
        <f t="shared" ref="G60:AD60" si="11">G20</f>
        <v>47602559</v>
      </c>
      <c r="H60" s="10">
        <f t="shared" si="11"/>
        <v>29871151.640000001</v>
      </c>
      <c r="I60" s="10">
        <f t="shared" si="11"/>
        <v>25403752</v>
      </c>
      <c r="J60" s="10">
        <f t="shared" si="11"/>
        <v>22260340</v>
      </c>
      <c r="K60" s="10">
        <f t="shared" si="11"/>
        <v>19421515</v>
      </c>
      <c r="L60" s="10">
        <f t="shared" si="11"/>
        <v>39688000</v>
      </c>
      <c r="M60" s="10">
        <f t="shared" si="11"/>
        <v>47669000</v>
      </c>
      <c r="N60" s="10">
        <f t="shared" si="11"/>
        <v>70500000</v>
      </c>
      <c r="O60" s="10">
        <f t="shared" si="11"/>
        <v>78900000</v>
      </c>
      <c r="P60" s="10">
        <f t="shared" si="11"/>
        <v>73400000</v>
      </c>
      <c r="Q60" s="10">
        <f t="shared" si="11"/>
        <v>113400000</v>
      </c>
      <c r="R60" s="10">
        <f t="shared" si="11"/>
        <v>109914000</v>
      </c>
      <c r="S60" s="10">
        <f t="shared" si="11"/>
        <v>172571000</v>
      </c>
      <c r="T60" s="10">
        <f t="shared" si="11"/>
        <v>155077000</v>
      </c>
      <c r="U60" s="10">
        <f t="shared" si="11"/>
        <v>76829000</v>
      </c>
      <c r="V60" s="10">
        <f t="shared" si="11"/>
        <v>65961000</v>
      </c>
      <c r="W60" s="10">
        <f t="shared" si="11"/>
        <v>56740000</v>
      </c>
      <c r="X60" s="10">
        <f t="shared" si="11"/>
        <v>48044000</v>
      </c>
      <c r="Y60" s="10">
        <f t="shared" si="11"/>
        <v>39493000</v>
      </c>
      <c r="Z60" s="10">
        <f t="shared" si="11"/>
        <v>30981000</v>
      </c>
      <c r="AA60" s="10">
        <f t="shared" si="11"/>
        <v>23157000</v>
      </c>
      <c r="AB60" s="10">
        <f t="shared" si="11"/>
        <v>16061000</v>
      </c>
      <c r="AC60" s="10">
        <f t="shared" si="11"/>
        <v>10629000</v>
      </c>
      <c r="AD60" s="10">
        <f t="shared" si="11"/>
        <v>6535000</v>
      </c>
    </row>
    <row r="61" spans="1:30" x14ac:dyDescent="0.2">
      <c r="A61" s="42" t="s">
        <v>2</v>
      </c>
      <c r="F61" s="10">
        <f>SUM(F59:F60)</f>
        <v>112571224.78999999</v>
      </c>
      <c r="G61" s="10">
        <f t="shared" ref="G61:AD61" si="12">SUM(G59:G60)</f>
        <v>112664696.03999999</v>
      </c>
      <c r="H61" s="10">
        <f t="shared" si="12"/>
        <v>163980910.38</v>
      </c>
      <c r="I61" s="10">
        <f t="shared" si="12"/>
        <v>202370656.25999999</v>
      </c>
      <c r="J61" s="10">
        <f t="shared" si="12"/>
        <v>223036768.06</v>
      </c>
      <c r="K61" s="10">
        <f t="shared" si="12"/>
        <v>238451910.85999998</v>
      </c>
      <c r="L61" s="10">
        <f t="shared" si="12"/>
        <v>298402228</v>
      </c>
      <c r="M61" s="10">
        <f t="shared" si="12"/>
        <v>300826380.44</v>
      </c>
      <c r="N61" s="10">
        <f t="shared" si="12"/>
        <v>323657380.44</v>
      </c>
      <c r="O61" s="10">
        <f t="shared" si="12"/>
        <v>450239380.44</v>
      </c>
      <c r="P61" s="10">
        <f t="shared" si="12"/>
        <v>594739380.44000006</v>
      </c>
      <c r="Q61" s="10">
        <f t="shared" si="12"/>
        <v>634739380.44000006</v>
      </c>
      <c r="R61" s="10">
        <f t="shared" si="12"/>
        <v>381253324.44</v>
      </c>
      <c r="S61" s="10">
        <f t="shared" si="12"/>
        <v>377243708.44</v>
      </c>
      <c r="T61" s="10">
        <f t="shared" si="12"/>
        <v>350657708.44</v>
      </c>
      <c r="U61" s="10">
        <f t="shared" si="12"/>
        <v>289878807.71000004</v>
      </c>
      <c r="V61" s="10">
        <f t="shared" si="12"/>
        <v>252451708.44</v>
      </c>
      <c r="W61" s="10">
        <f t="shared" si="12"/>
        <v>236181927.85999998</v>
      </c>
      <c r="X61" s="10">
        <f t="shared" si="12"/>
        <v>220437147.45999998</v>
      </c>
      <c r="Y61" s="10">
        <f t="shared" si="12"/>
        <v>211886147.45999998</v>
      </c>
      <c r="Z61" s="10">
        <f t="shared" si="12"/>
        <v>194118049.94</v>
      </c>
      <c r="AA61" s="10">
        <f t="shared" si="12"/>
        <v>177037518.59999999</v>
      </c>
      <c r="AB61" s="10">
        <f t="shared" si="12"/>
        <v>137489571.69999999</v>
      </c>
      <c r="AC61" s="10">
        <f t="shared" si="12"/>
        <v>96343285.780000001</v>
      </c>
      <c r="AD61" s="10">
        <f t="shared" si="12"/>
        <v>82725476.379999995</v>
      </c>
    </row>
    <row r="83" spans="2:4" ht="34.5" customHeight="1" x14ac:dyDescent="0.2">
      <c r="B83"/>
      <c r="C83"/>
      <c r="D83"/>
    </row>
    <row r="88" spans="2:4" hidden="1" x14ac:dyDescent="0.2"/>
    <row r="89" spans="2:4" hidden="1" x14ac:dyDescent="0.2"/>
    <row r="90" spans="2:4" hidden="1" x14ac:dyDescent="0.2"/>
  </sheetData>
  <mergeCells count="1">
    <mergeCell ref="A13:T13"/>
  </mergeCells>
  <phoneticPr fontId="1" type="noConversion"/>
  <pageMargins left="0.19685039370078741" right="0.31496062992125984" top="0.98425196850393704" bottom="0.98425196850393704" header="0.51181102362204722" footer="0.51181102362204722"/>
  <pageSetup paperSize="8" scale="69" firstPageNumber="9" orientation="landscape" useFirstPageNumber="1" r:id="rId1"/>
  <headerFooter alignWithMargins="0">
    <oddFooter>&amp;L&amp;"Arial,Kurzíva"Zastupitelstvo Olomouckého kraje 16. 12. 2024
11. - Střednědobý výhled rozpočtu Olomouckého kraje na období 2026 - 2027&amp;"Arial,Obyčejné"
Příloha č. 2 k DZ: Splácení úvěrů OK&amp;R&amp;"Arial,Kurzíva"Strana &amp;P (celkem 10)</oddFooter>
  </headerFooter>
  <ignoredErrors>
    <ignoredError sqref="AC10:AE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</vt:i4>
      </vt:variant>
      <vt:variant>
        <vt:lpstr>Grafy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Střed. výhled rozpočtu do 2037</vt:lpstr>
      <vt:lpstr>Graf2</vt:lpstr>
      <vt:lpstr>Graf2 (2)</vt:lpstr>
      <vt:lpstr>'Střed. výhled rozpočtu do 2037'!Oblast_tisku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Marta Kypusová</dc:creator>
  <cp:lastModifiedBy>Vítková Petra</cp:lastModifiedBy>
  <cp:lastPrinted>2024-11-26T07:55:00Z</cp:lastPrinted>
  <dcterms:created xsi:type="dcterms:W3CDTF">2007-10-09T10:59:29Z</dcterms:created>
  <dcterms:modified xsi:type="dcterms:W3CDTF">2024-11-26T07:55:02Z</dcterms:modified>
</cp:coreProperties>
</file>