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0860" windowHeight="5130" activeTab="0"/>
  </bookViews>
  <sheets>
    <sheet name="List1" sheetId="1" r:id="rId1"/>
  </sheets>
  <definedNames>
    <definedName name="_xlnm.Print_Area" localSheetId="0">'List1'!$A$1:$H$204</definedName>
  </definedNames>
  <calcPr fullCalcOnLoad="1"/>
</workbook>
</file>

<file path=xl/sharedStrings.xml><?xml version="1.0" encoding="utf-8"?>
<sst xmlns="http://schemas.openxmlformats.org/spreadsheetml/2006/main" count="310" uniqueCount="135">
  <si>
    <t xml:space="preserve">druh dotace </t>
  </si>
  <si>
    <t>UZ</t>
  </si>
  <si>
    <t>vráceno do SR</t>
  </si>
  <si>
    <t>Soukromé školy</t>
  </si>
  <si>
    <t>Celkem</t>
  </si>
  <si>
    <t>Finanční vypořádání s Ministerstvem zemědělství</t>
  </si>
  <si>
    <t>Finanční vypořádání s Ministerstvem kultury</t>
  </si>
  <si>
    <t>Finanční vypořádání s Ministerstvem financí</t>
  </si>
  <si>
    <t>Finanční vypořádání s Ministerstvem školství, mládeže a tělovýchovy</t>
  </si>
  <si>
    <t>Projekty romské komunity</t>
  </si>
  <si>
    <t>vráceno v průběhu roku MŠMT</t>
  </si>
  <si>
    <t>vráceno v průběhu roku MF</t>
  </si>
  <si>
    <t>Kulturní aktivity</t>
  </si>
  <si>
    <t>vráceno v průběhu roku MK</t>
  </si>
  <si>
    <t>vráceno v průběhu roku MZe</t>
  </si>
  <si>
    <t>Finanční vypořádání s Ministerstvem životního prostředí</t>
  </si>
  <si>
    <t>vráceno v průběhu roku MŽP</t>
  </si>
  <si>
    <t>Program péče o krajinu</t>
  </si>
  <si>
    <t>C e l k e m</t>
  </si>
  <si>
    <t>a) Olomoucký kraj</t>
  </si>
  <si>
    <t>b) Obce Olomouckého kraje</t>
  </si>
  <si>
    <t>Na účet Olomouckého kraje byly ze státního rozpočtu poskytnuty účelové dotace :</t>
  </si>
  <si>
    <t>Účelové dotace poskytnuté obcím Olomouckého kraje ze státního rozpočtu:</t>
  </si>
  <si>
    <t>Finanční vypořádání s Ministerstvem práce a sociálních věcí</t>
  </si>
  <si>
    <t>vráceno v průběhu roku MPSV</t>
  </si>
  <si>
    <t>Finanční vypořádání s Úřadem vlády</t>
  </si>
  <si>
    <t>vráceno v průběhu roku ÚV</t>
  </si>
  <si>
    <t>Finanční vypořádání s Ministerstvem vnitra</t>
  </si>
  <si>
    <t>vráceno v průběhu roku MV</t>
  </si>
  <si>
    <t>Podpora koordinátorů romských poradců</t>
  </si>
  <si>
    <t>04001</t>
  </si>
  <si>
    <t>Ministerstvo financí</t>
  </si>
  <si>
    <t>Podpora terénní sociální práce</t>
  </si>
  <si>
    <t>Příspěvek poskytovatelům sociálních služeb (UZ 13305) byl určen pro příspěvkové organizace OK, příspěvkové organizace obcí, obce, nest. neziskové a jiné organizace</t>
  </si>
  <si>
    <t>Dotace zoologickým zahradám</t>
  </si>
  <si>
    <t>Asistenti pedagogů pro děti, žáky a studenty</t>
  </si>
  <si>
    <t>se sociálním znevýhodněním</t>
  </si>
  <si>
    <t>Finanční vypořádání s Ministerstvem dopravy</t>
  </si>
  <si>
    <t>vráceno v průběhu roku MD</t>
  </si>
  <si>
    <t>27355</t>
  </si>
  <si>
    <t>Program prevence kriminality</t>
  </si>
  <si>
    <t>Finanční vypořádání s Ministerstvem zdravotnictví</t>
  </si>
  <si>
    <t>Zůstatky na účtu OK:</t>
  </si>
  <si>
    <t>UZ 13307 Transfery na st. příspěvek-okamž. pomoc</t>
  </si>
  <si>
    <t xml:space="preserve">Vratky do SR: </t>
  </si>
  <si>
    <t>Úřad vlády</t>
  </si>
  <si>
    <t>Ministerstvo práce a soc. věcí</t>
  </si>
  <si>
    <t>Vratky do SR:</t>
  </si>
  <si>
    <t>Účet OŠMT:</t>
  </si>
  <si>
    <t>vráceno v průběhu roku MZdr.</t>
  </si>
  <si>
    <t xml:space="preserve"> </t>
  </si>
  <si>
    <t>zkouškou</t>
  </si>
  <si>
    <t xml:space="preserve">UZ   4001 Podpora koordinátorů rom. poradců  </t>
  </si>
  <si>
    <t>Excelence středních škol</t>
  </si>
  <si>
    <t>Financování připravenosti poskytovatele</t>
  </si>
  <si>
    <t>zdrav. záchranné služby na řešení mimořád-</t>
  </si>
  <si>
    <t>Podpora odborného vzdělávání</t>
  </si>
  <si>
    <t>UZ 33155  Soukromé školy</t>
  </si>
  <si>
    <t>Transfery na SP zřiz. zařízení pro děti vyžadující okamžitou pomoc</t>
  </si>
  <si>
    <t xml:space="preserve">Soutěže </t>
  </si>
  <si>
    <t>Přímé náklady na vzdělávání</t>
  </si>
  <si>
    <t>29015</t>
  </si>
  <si>
    <t>29096</t>
  </si>
  <si>
    <t xml:space="preserve">b) Obce Olomouckého kraje </t>
  </si>
  <si>
    <t>Příspěvek na výkon soc. práce</t>
  </si>
  <si>
    <t>ných událostí a krizových situací - neinv.</t>
  </si>
  <si>
    <t>Neinv. nedávkové transfery - soc. služby</t>
  </si>
  <si>
    <t>UZ 13015 Příspěvek na výkon soc. práce</t>
  </si>
  <si>
    <t>Příspěvek na ztrátu dopravce z provozu veřejné osobní drážní dopravy</t>
  </si>
  <si>
    <t>Spolupráce s franc., vlámskými a španělskými školami</t>
  </si>
  <si>
    <t>Náhrada škody způsobená chrán. živočichy</t>
  </si>
  <si>
    <t>Rozvojový program pro děti - cizince</t>
  </si>
  <si>
    <t>Podpora org.a ukončení stř. vzdělání - mat.</t>
  </si>
  <si>
    <t>Dotace dvojjazyč. gymnáziím s výukou franc.</t>
  </si>
  <si>
    <t>Bezplatná příprava dětí azylantů - jiného členského státu EU</t>
  </si>
  <si>
    <t>Veřejné informační služby knihoven - neinv.</t>
  </si>
  <si>
    <t>Podpora standardizovaných veř. služeb muzeí a galerií</t>
  </si>
  <si>
    <t>Dotace na podporu samosprávy v oblasti stárnutí</t>
  </si>
  <si>
    <t xml:space="preserve">UZ 13016 Dotace na podporu samosprávy v oblasti stárnutí </t>
  </si>
  <si>
    <t>Naplňování Koncepce podpory mládeže na krajské úrovni</t>
  </si>
  <si>
    <t>Excelence základních škol</t>
  </si>
  <si>
    <t>Podpora navýšení kapacit ve školských poraden-</t>
  </si>
  <si>
    <t>ských zařízeních</t>
  </si>
  <si>
    <t>Dotace na chod obce</t>
  </si>
  <si>
    <t>Dotace pro JSDH obcí</t>
  </si>
  <si>
    <t>Veřejné informační služby knihoven - inv.</t>
  </si>
  <si>
    <t>Dotace pro Moravskou filharmonii a Moravské divadlo Olomouc</t>
  </si>
  <si>
    <t>Příspěvek na ekolog. a k přírodě šetrné technologie</t>
  </si>
  <si>
    <t>Příspěvek na podporu ohrožených druhů zvířat</t>
  </si>
  <si>
    <t>Dotace na výkon činnosti obcí s rozšířenou působností v oblasti sociálně-právní ochrany dětí</t>
  </si>
  <si>
    <t xml:space="preserve">UZ 13013 "OP Zaměstnanost" se vypořádává až po ukončení projektu </t>
  </si>
  <si>
    <t>UZ 33063  "OP Výzkum, vývoj a vzdělávání"  se vypořádává až po ukončení projektu</t>
  </si>
  <si>
    <t>Ministerstvo školství, mládeže a tělovýchovy</t>
  </si>
  <si>
    <t>29014</t>
  </si>
  <si>
    <t>Centra odborné přípravy</t>
  </si>
  <si>
    <t>29501</t>
  </si>
  <si>
    <t>Podpora výuky plavání v ZŠ</t>
  </si>
  <si>
    <t>Vzdělávací programy paměťových institucí do škol</t>
  </si>
  <si>
    <t>UZ 98008  Volba prezidenta ČR</t>
  </si>
  <si>
    <t>Protiradonová opatření</t>
  </si>
  <si>
    <t>Obec přátelská seniorům</t>
  </si>
  <si>
    <t>Podpora zajištění vybraných inv.podpůrných opatření při vzdělávání dětí, žáků a studentů se speciálními vzdělávacími potřebami</t>
  </si>
  <si>
    <t>Rozvoj výukových kapacit MŠ a ZŠ zřizovaných ÚSC</t>
  </si>
  <si>
    <t>Ministerstvo vnitra</t>
  </si>
  <si>
    <t>Ministerstvo kultury</t>
  </si>
  <si>
    <t>poskytnuto                         k 31.12.2018</t>
  </si>
  <si>
    <t>použito                               k 31.12.2018</t>
  </si>
  <si>
    <t>zůstatek na účtě Olomouckého kraje k 31.12.2018</t>
  </si>
  <si>
    <t>poukázáno od příspěvkových organizací v roce 2019</t>
  </si>
  <si>
    <t>poukázáno od obcí  v roce 2019</t>
  </si>
  <si>
    <t>poukázáno od příspěvkových orgranizací v roce 2019</t>
  </si>
  <si>
    <t>poukázáno od obcí    v roce 2019</t>
  </si>
  <si>
    <t>poukázáno od příspěvkových  orgranizací, obcí      v roce 2019</t>
  </si>
  <si>
    <t>poukázáno od obcí v roce 2019</t>
  </si>
  <si>
    <t>poukázáno od obcí   v roce 2019</t>
  </si>
  <si>
    <t>poukázáno od dopravců v roce 2019</t>
  </si>
  <si>
    <t>poukázáno od příspěvkových organizací, obcí        v roce 2019</t>
  </si>
  <si>
    <t>ISO A Zabezpčení objektů</t>
  </si>
  <si>
    <t>ISO C Výkupy předmětů kulturní hodnoty mim.</t>
  </si>
  <si>
    <t>významu</t>
  </si>
  <si>
    <t>Volba prezidenta ČR</t>
  </si>
  <si>
    <t>Úhrada provedeného ozdravného protiradonového</t>
  </si>
  <si>
    <t>opatření</t>
  </si>
  <si>
    <t>Volby do 1/3 Senátu Parlamentu ČR a zast.obcí</t>
  </si>
  <si>
    <t>Financování asistentů pedagoga</t>
  </si>
  <si>
    <t>Podpora zavádění diagnostických nástrojů</t>
  </si>
  <si>
    <t>Program podpory vzdělávání nár. menšin</t>
  </si>
  <si>
    <t>Přímé náklady na vzdělávání-sportovní gymnázia</t>
  </si>
  <si>
    <t>UZ 98187  Volby do PS ČR, zast. obcí</t>
  </si>
  <si>
    <t>04428</t>
  </si>
  <si>
    <t xml:space="preserve">Podpora MTZ sportu </t>
  </si>
  <si>
    <t>Dotace na rozvoj infrastruktury obce a na úhradu čistého nájemného</t>
  </si>
  <si>
    <t>ISO D Preventivní ochrana před nepř. vlivy prostředí</t>
  </si>
  <si>
    <t>v Kč</t>
  </si>
  <si>
    <t>8. Vyúčtování finančních vztahů ke státnímu rozpočtu za rok 2018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</si>
</sst>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2"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11" xfId="0" applyFont="1" applyFill="1" applyBorder="1" applyAlignment="1">
      <alignment horizontal="center" vertical="center"/>
    </xf>
    <xf numFmtId="4" fontId="0" fillId="34" borderId="11" xfId="0" applyNumberFormat="1" applyFont="1" applyFill="1" applyBorder="1" applyAlignment="1">
      <alignment horizontal="right" vertical="center" wrapText="1"/>
    </xf>
    <xf numFmtId="4" fontId="0" fillId="34" borderId="12" xfId="0" applyNumberFormat="1" applyFont="1" applyFill="1" applyBorder="1" applyAlignment="1">
      <alignment horizontal="right" vertical="center" wrapText="1"/>
    </xf>
    <xf numFmtId="4" fontId="0" fillId="0" borderId="11" xfId="0" applyNumberFormat="1" applyBorder="1" applyAlignment="1">
      <alignment/>
    </xf>
    <xf numFmtId="0" fontId="0" fillId="34" borderId="13" xfId="0" applyFont="1" applyFill="1" applyBorder="1" applyAlignment="1">
      <alignment horizontal="center" vertical="center"/>
    </xf>
    <xf numFmtId="4" fontId="0" fillId="34" borderId="13" xfId="0" applyNumberFormat="1" applyFont="1" applyFill="1" applyBorder="1" applyAlignment="1">
      <alignment horizontal="right" vertical="center" wrapText="1"/>
    </xf>
    <xf numFmtId="4" fontId="0" fillId="34" borderId="14" xfId="0" applyNumberFormat="1" applyFont="1" applyFill="1" applyBorder="1" applyAlignment="1">
      <alignment horizontal="right" vertical="center" wrapText="1"/>
    </xf>
    <xf numFmtId="4" fontId="3" fillId="34" borderId="0" xfId="0" applyNumberFormat="1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4" fontId="3" fillId="35" borderId="0" xfId="0" applyNumberFormat="1" applyFont="1" applyFill="1" applyAlignment="1">
      <alignment/>
    </xf>
    <xf numFmtId="0" fontId="0" fillId="34" borderId="13" xfId="0" applyFont="1" applyFill="1" applyBorder="1" applyAlignment="1">
      <alignment vertical="center"/>
    </xf>
    <xf numFmtId="0" fontId="0" fillId="0" borderId="12" xfId="0" applyFont="1" applyBorder="1" applyAlignment="1">
      <alignment/>
    </xf>
    <xf numFmtId="0" fontId="5" fillId="0" borderId="0" xfId="0" applyFont="1" applyAlignment="1">
      <alignment/>
    </xf>
    <xf numFmtId="49" fontId="0" fillId="34" borderId="13" xfId="0" applyNumberFormat="1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Font="1" applyBorder="1" applyAlignment="1">
      <alignment vertical="center" wrapText="1"/>
    </xf>
    <xf numFmtId="0" fontId="5" fillId="0" borderId="0" xfId="0" applyFont="1" applyAlignment="1">
      <alignment/>
    </xf>
    <xf numFmtId="0" fontId="0" fillId="34" borderId="12" xfId="0" applyFont="1" applyFill="1" applyBorder="1" applyAlignment="1">
      <alignment vertical="center"/>
    </xf>
    <xf numFmtId="49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top"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vertical="center"/>
    </xf>
    <xf numFmtId="0" fontId="0" fillId="0" borderId="11" xfId="0" applyFont="1" applyBorder="1" applyAlignment="1">
      <alignment/>
    </xf>
    <xf numFmtId="4" fontId="0" fillId="0" borderId="0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34" borderId="11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34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3" fillId="36" borderId="0" xfId="0" applyFont="1" applyFill="1" applyBorder="1" applyAlignment="1">
      <alignment/>
    </xf>
    <xf numFmtId="4" fontId="3" fillId="36" borderId="0" xfId="0" applyNumberFormat="1" applyFont="1" applyFill="1" applyBorder="1" applyAlignment="1">
      <alignment/>
    </xf>
    <xf numFmtId="0" fontId="0" fillId="34" borderId="11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1" xfId="0" applyBorder="1" applyAlignment="1">
      <alignment horizontal="center" vertical="center"/>
    </xf>
    <xf numFmtId="4" fontId="0" fillId="34" borderId="11" xfId="0" applyNumberFormat="1" applyFont="1" applyFill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2" xfId="0" applyFont="1" applyFill="1" applyBorder="1" applyAlignment="1">
      <alignment horizontal="left" vertical="justify"/>
    </xf>
    <xf numFmtId="4" fontId="0" fillId="34" borderId="16" xfId="0" applyNumberFormat="1" applyFont="1" applyFill="1" applyBorder="1" applyAlignment="1">
      <alignment horizontal="right" vertical="center"/>
    </xf>
    <xf numFmtId="0" fontId="0" fillId="36" borderId="12" xfId="0" applyFont="1" applyFill="1" applyBorder="1" applyAlignment="1">
      <alignment vertical="center"/>
    </xf>
    <xf numFmtId="4" fontId="0" fillId="36" borderId="11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36" borderId="12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36" borderId="11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top"/>
    </xf>
    <xf numFmtId="4" fontId="0" fillId="36" borderId="12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4" fontId="3" fillId="36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4" fontId="0" fillId="0" borderId="16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4" fontId="0" fillId="0" borderId="16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wrapText="1"/>
    </xf>
    <xf numFmtId="4" fontId="0" fillId="0" borderId="13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" fontId="5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2" fillId="33" borderId="17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4" fontId="0" fillId="0" borderId="12" xfId="0" applyNumberFormat="1" applyFont="1" applyBorder="1" applyAlignment="1">
      <alignment/>
    </xf>
    <xf numFmtId="49" fontId="0" fillId="34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NumberFormat="1" applyFont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4" fontId="0" fillId="0" borderId="13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4" fontId="0" fillId="0" borderId="11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49" fontId="0" fillId="0" borderId="13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3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3" xfId="0" applyFont="1" applyBorder="1" applyAlignment="1">
      <alignment wrapText="1"/>
    </xf>
    <xf numFmtId="0" fontId="0" fillId="0" borderId="15" xfId="0" applyBorder="1" applyAlignment="1">
      <alignment wrapText="1"/>
    </xf>
    <xf numFmtId="4" fontId="0" fillId="0" borderId="13" xfId="0" applyNumberFormat="1" applyFont="1" applyBorder="1" applyAlignment="1">
      <alignment vertical="center"/>
    </xf>
    <xf numFmtId="4" fontId="0" fillId="0" borderId="11" xfId="0" applyNumberForma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8"/>
  <sheetViews>
    <sheetView showGridLines="0" tabSelected="1" view="pageBreakPreview" zoomScaleNormal="90" zoomScaleSheetLayoutView="100" zoomScalePageLayoutView="0" workbookViewId="0" topLeftCell="A28">
      <selection activeCell="H200" sqref="H200"/>
    </sheetView>
  </sheetViews>
  <sheetFormatPr defaultColWidth="9.140625" defaultRowHeight="12.75"/>
  <cols>
    <col min="1" max="1" width="45.28125" style="0" customWidth="1"/>
    <col min="2" max="2" width="7.8515625" style="0" customWidth="1"/>
    <col min="3" max="3" width="20.00390625" style="0" customWidth="1"/>
    <col min="4" max="4" width="20.28125" style="0" customWidth="1"/>
    <col min="5" max="5" width="14.28125" style="0" customWidth="1"/>
    <col min="6" max="6" width="14.8515625" style="0" customWidth="1"/>
    <col min="7" max="7" width="15.421875" style="0" customWidth="1"/>
    <col min="8" max="8" width="19.28125" style="0" customWidth="1"/>
    <col min="9" max="9" width="11.00390625" style="0" bestFit="1" customWidth="1"/>
  </cols>
  <sheetData>
    <row r="1" spans="1:8" ht="18">
      <c r="A1" s="17" t="s">
        <v>134</v>
      </c>
      <c r="B1" s="18"/>
      <c r="C1" s="18"/>
      <c r="D1" s="18"/>
      <c r="E1" s="18"/>
      <c r="F1" s="18"/>
      <c r="G1" s="18"/>
      <c r="H1" s="18"/>
    </row>
    <row r="3" s="99" customFormat="1" ht="15">
      <c r="A3" s="100" t="s">
        <v>25</v>
      </c>
    </row>
    <row r="4" spans="1:8" s="99" customFormat="1" ht="15">
      <c r="A4" s="10" t="s">
        <v>19</v>
      </c>
      <c r="H4" s="102" t="s">
        <v>133</v>
      </c>
    </row>
    <row r="5" spans="1:8" ht="48">
      <c r="A5" s="1" t="s">
        <v>0</v>
      </c>
      <c r="B5" s="2" t="s">
        <v>1</v>
      </c>
      <c r="C5" s="3" t="s">
        <v>105</v>
      </c>
      <c r="D5" s="3" t="s">
        <v>106</v>
      </c>
      <c r="E5" s="3" t="s">
        <v>26</v>
      </c>
      <c r="F5" s="3" t="s">
        <v>107</v>
      </c>
      <c r="G5" s="3" t="s">
        <v>108</v>
      </c>
      <c r="H5" s="3" t="s">
        <v>2</v>
      </c>
    </row>
    <row r="6" spans="1:8" ht="12.75">
      <c r="A6" s="33" t="s">
        <v>29</v>
      </c>
      <c r="B6" s="36" t="s">
        <v>30</v>
      </c>
      <c r="C6" s="24">
        <v>435940</v>
      </c>
      <c r="D6" s="24">
        <v>434425</v>
      </c>
      <c r="E6" s="24">
        <v>0</v>
      </c>
      <c r="F6" s="25">
        <v>1515</v>
      </c>
      <c r="G6" s="24">
        <v>0</v>
      </c>
      <c r="H6" s="24">
        <v>1515</v>
      </c>
    </row>
    <row r="7" spans="1:8" ht="15">
      <c r="A7" s="105" t="s">
        <v>4</v>
      </c>
      <c r="B7" s="106"/>
      <c r="C7" s="9">
        <f aca="true" t="shared" si="0" ref="C7:H7">SUM(C6:C6)</f>
        <v>435940</v>
      </c>
      <c r="D7" s="9">
        <f t="shared" si="0"/>
        <v>434425</v>
      </c>
      <c r="E7" s="9">
        <f t="shared" si="0"/>
        <v>0</v>
      </c>
      <c r="F7" s="9">
        <f t="shared" si="0"/>
        <v>1515</v>
      </c>
      <c r="G7" s="9">
        <f t="shared" si="0"/>
        <v>0</v>
      </c>
      <c r="H7" s="9">
        <f t="shared" si="0"/>
        <v>1515</v>
      </c>
    </row>
    <row r="8" s="99" customFormat="1" ht="15">
      <c r="A8" s="100"/>
    </row>
    <row r="9" spans="1:8" s="99" customFormat="1" ht="15">
      <c r="A9" s="10" t="s">
        <v>20</v>
      </c>
      <c r="H9" s="102" t="s">
        <v>133</v>
      </c>
    </row>
    <row r="10" spans="1:8" ht="48">
      <c r="A10" s="1" t="s">
        <v>0</v>
      </c>
      <c r="B10" s="2" t="s">
        <v>1</v>
      </c>
      <c r="C10" s="3" t="s">
        <v>105</v>
      </c>
      <c r="D10" s="3" t="s">
        <v>106</v>
      </c>
      <c r="E10" s="3" t="s">
        <v>26</v>
      </c>
      <c r="F10" s="3" t="s">
        <v>107</v>
      </c>
      <c r="G10" s="3" t="s">
        <v>109</v>
      </c>
      <c r="H10" s="3" t="s">
        <v>2</v>
      </c>
    </row>
    <row r="11" spans="1:8" ht="12.75">
      <c r="A11" s="33" t="s">
        <v>32</v>
      </c>
      <c r="B11" s="98" t="s">
        <v>129</v>
      </c>
      <c r="C11" s="24">
        <v>1176498</v>
      </c>
      <c r="D11" s="24">
        <v>1159892</v>
      </c>
      <c r="E11" s="24">
        <v>0</v>
      </c>
      <c r="F11" s="25">
        <v>0</v>
      </c>
      <c r="G11" s="24">
        <f>C11-D11</f>
        <v>16606</v>
      </c>
      <c r="H11" s="24">
        <v>16606</v>
      </c>
    </row>
    <row r="12" spans="1:8" ht="15">
      <c r="A12" s="105" t="s">
        <v>4</v>
      </c>
      <c r="B12" s="106"/>
      <c r="C12" s="9">
        <f aca="true" t="shared" si="1" ref="C12:H12">SUM(C11:C11)</f>
        <v>1176498</v>
      </c>
      <c r="D12" s="9">
        <f t="shared" si="1"/>
        <v>1159892</v>
      </c>
      <c r="E12" s="9">
        <f t="shared" si="1"/>
        <v>0</v>
      </c>
      <c r="F12" s="9">
        <f t="shared" si="1"/>
        <v>0</v>
      </c>
      <c r="G12" s="9">
        <f t="shared" si="1"/>
        <v>16606</v>
      </c>
      <c r="H12" s="9">
        <f t="shared" si="1"/>
        <v>16606</v>
      </c>
    </row>
    <row r="14" spans="1:7" ht="12.75">
      <c r="A14" s="40"/>
      <c r="G14" s="12"/>
    </row>
    <row r="15" spans="1:6" s="99" customFormat="1" ht="15">
      <c r="A15" s="100" t="s">
        <v>7</v>
      </c>
      <c r="F15" s="101"/>
    </row>
    <row r="16" spans="1:8" s="99" customFormat="1" ht="15" customHeight="1">
      <c r="A16" s="10" t="s">
        <v>19</v>
      </c>
      <c r="H16" s="102" t="s">
        <v>133</v>
      </c>
    </row>
    <row r="17" spans="1:8" s="4" customFormat="1" ht="48">
      <c r="A17" s="1" t="s">
        <v>0</v>
      </c>
      <c r="B17" s="2" t="s">
        <v>1</v>
      </c>
      <c r="C17" s="3" t="s">
        <v>105</v>
      </c>
      <c r="D17" s="3" t="s">
        <v>106</v>
      </c>
      <c r="E17" s="3" t="s">
        <v>11</v>
      </c>
      <c r="F17" s="3" t="s">
        <v>107</v>
      </c>
      <c r="G17" s="87" t="s">
        <v>108</v>
      </c>
      <c r="H17" s="3" t="s">
        <v>2</v>
      </c>
    </row>
    <row r="18" spans="1:8" s="4" customFormat="1" ht="15" customHeight="1">
      <c r="A18" s="57" t="s">
        <v>120</v>
      </c>
      <c r="B18" s="19">
        <v>98008</v>
      </c>
      <c r="C18" s="20">
        <v>200000</v>
      </c>
      <c r="D18" s="20">
        <v>53800.14</v>
      </c>
      <c r="E18" s="20">
        <v>0</v>
      </c>
      <c r="F18" s="21">
        <v>146199.86</v>
      </c>
      <c r="G18" s="20">
        <v>0</v>
      </c>
      <c r="H18" s="20">
        <v>146199.86</v>
      </c>
    </row>
    <row r="19" spans="1:8" s="4" customFormat="1" ht="15" customHeight="1">
      <c r="A19" s="57" t="s">
        <v>121</v>
      </c>
      <c r="B19" s="19">
        <v>98035</v>
      </c>
      <c r="C19" s="20">
        <v>150000</v>
      </c>
      <c r="D19" s="20">
        <v>150000</v>
      </c>
      <c r="E19" s="20">
        <v>0</v>
      </c>
      <c r="F19" s="21">
        <v>0</v>
      </c>
      <c r="G19" s="20">
        <v>0</v>
      </c>
      <c r="H19" s="20">
        <v>0</v>
      </c>
    </row>
    <row r="20" spans="1:8" s="4" customFormat="1" ht="15" customHeight="1">
      <c r="A20" s="57" t="s">
        <v>122</v>
      </c>
      <c r="B20" s="19"/>
      <c r="C20" s="20"/>
      <c r="D20" s="20"/>
      <c r="E20" s="20"/>
      <c r="F20" s="21"/>
      <c r="G20" s="20"/>
      <c r="H20" s="20"/>
    </row>
    <row r="21" spans="1:8" s="4" customFormat="1" ht="15" customHeight="1">
      <c r="A21" s="50" t="s">
        <v>123</v>
      </c>
      <c r="B21" s="44">
        <v>98187</v>
      </c>
      <c r="C21" s="20">
        <v>200000</v>
      </c>
      <c r="D21" s="20">
        <v>56420.91</v>
      </c>
      <c r="E21" s="20">
        <v>0</v>
      </c>
      <c r="F21" s="21">
        <v>143579.09</v>
      </c>
      <c r="G21" s="20">
        <v>0</v>
      </c>
      <c r="H21" s="20">
        <v>143579.09</v>
      </c>
    </row>
    <row r="22" spans="1:8" s="13" customFormat="1" ht="14.25" customHeight="1">
      <c r="A22" s="86" t="s">
        <v>70</v>
      </c>
      <c r="B22" s="43">
        <v>98278</v>
      </c>
      <c r="C22" s="15">
        <v>416311</v>
      </c>
      <c r="D22" s="15">
        <v>416311</v>
      </c>
      <c r="E22" s="15">
        <v>0</v>
      </c>
      <c r="F22" s="16">
        <v>0</v>
      </c>
      <c r="G22" s="15">
        <v>0</v>
      </c>
      <c r="H22" s="15">
        <v>0</v>
      </c>
    </row>
    <row r="23" spans="1:8" s="10" customFormat="1" ht="15">
      <c r="A23" s="105" t="s">
        <v>4</v>
      </c>
      <c r="B23" s="106"/>
      <c r="C23" s="9">
        <f aca="true" t="shared" si="2" ref="C23:H23">SUM(C18:C22)</f>
        <v>966311</v>
      </c>
      <c r="D23" s="9">
        <f t="shared" si="2"/>
        <v>676532.05</v>
      </c>
      <c r="E23" s="9">
        <f t="shared" si="2"/>
        <v>0</v>
      </c>
      <c r="F23" s="9">
        <f t="shared" si="2"/>
        <v>289778.94999999995</v>
      </c>
      <c r="G23" s="9">
        <f t="shared" si="2"/>
        <v>0</v>
      </c>
      <c r="H23" s="9">
        <f t="shared" si="2"/>
        <v>289778.94999999995</v>
      </c>
    </row>
    <row r="24" spans="1:8" s="10" customFormat="1" ht="15">
      <c r="A24" s="55"/>
      <c r="B24" s="55"/>
      <c r="C24" s="56"/>
      <c r="D24" s="56"/>
      <c r="E24" s="56"/>
      <c r="F24" s="56"/>
      <c r="G24" s="56"/>
      <c r="H24" s="56"/>
    </row>
    <row r="25" spans="1:8" s="99" customFormat="1" ht="15">
      <c r="A25" s="10" t="s">
        <v>20</v>
      </c>
      <c r="H25" s="102" t="s">
        <v>133</v>
      </c>
    </row>
    <row r="26" spans="1:8" ht="48">
      <c r="A26" s="1" t="s">
        <v>0</v>
      </c>
      <c r="B26" s="2" t="s">
        <v>1</v>
      </c>
      <c r="C26" s="3" t="s">
        <v>105</v>
      </c>
      <c r="D26" s="3" t="s">
        <v>106</v>
      </c>
      <c r="E26" s="3" t="s">
        <v>11</v>
      </c>
      <c r="F26" s="3" t="s">
        <v>107</v>
      </c>
      <c r="G26" s="3" t="s">
        <v>109</v>
      </c>
      <c r="H26" s="3" t="s">
        <v>2</v>
      </c>
    </row>
    <row r="27" spans="1:8" ht="12.75" customHeight="1">
      <c r="A27" s="53" t="s">
        <v>120</v>
      </c>
      <c r="B27" s="23">
        <v>98008</v>
      </c>
      <c r="C27" s="20">
        <v>24100797</v>
      </c>
      <c r="D27" s="20">
        <v>24100797</v>
      </c>
      <c r="E27" s="20">
        <v>0</v>
      </c>
      <c r="F27" s="21">
        <v>0</v>
      </c>
      <c r="G27" s="20">
        <v>0</v>
      </c>
      <c r="H27" s="20">
        <v>0</v>
      </c>
    </row>
    <row r="28" spans="1:8" ht="12.75" customHeight="1">
      <c r="A28" s="53" t="s">
        <v>83</v>
      </c>
      <c r="B28" s="19">
        <v>98116</v>
      </c>
      <c r="C28" s="20">
        <f>467408+720420+3382774+467408</f>
        <v>5038010</v>
      </c>
      <c r="D28" s="20">
        <f>720420+3382774+467408</f>
        <v>4570602</v>
      </c>
      <c r="E28" s="20">
        <v>467408</v>
      </c>
      <c r="F28" s="21">
        <v>0</v>
      </c>
      <c r="G28" s="20">
        <f>C28-D28-E28</f>
        <v>0</v>
      </c>
      <c r="H28" s="20">
        <v>0</v>
      </c>
    </row>
    <row r="29" spans="1:8" ht="12.75" customHeight="1">
      <c r="A29" s="53" t="s">
        <v>99</v>
      </c>
      <c r="B29" s="19">
        <v>98035</v>
      </c>
      <c r="C29" s="20">
        <f>560590+317139+305308+404053.6</f>
        <v>1587090.6</v>
      </c>
      <c r="D29" s="20">
        <v>1587090.6</v>
      </c>
      <c r="E29" s="20">
        <v>0</v>
      </c>
      <c r="F29" s="21">
        <v>0</v>
      </c>
      <c r="G29" s="20">
        <f>C29-D29-E29</f>
        <v>0</v>
      </c>
      <c r="H29" s="20">
        <v>0</v>
      </c>
    </row>
    <row r="30" spans="1:8" ht="14.25" customHeight="1">
      <c r="A30" s="73" t="s">
        <v>123</v>
      </c>
      <c r="B30" s="59">
        <v>98187</v>
      </c>
      <c r="C30" s="20">
        <v>34020000</v>
      </c>
      <c r="D30" s="20">
        <v>30347442.11</v>
      </c>
      <c r="E30" s="20">
        <v>0</v>
      </c>
      <c r="F30" s="21">
        <v>0</v>
      </c>
      <c r="G30" s="20">
        <f>C30-D30-E30</f>
        <v>3672557.8900000006</v>
      </c>
      <c r="H30" s="20">
        <v>3672557.89</v>
      </c>
    </row>
    <row r="31" spans="1:8" ht="15">
      <c r="A31" s="105" t="s">
        <v>4</v>
      </c>
      <c r="B31" s="106"/>
      <c r="C31" s="9">
        <f aca="true" t="shared" si="3" ref="C31:H31">SUM(C27:C30)</f>
        <v>64745897.6</v>
      </c>
      <c r="D31" s="9">
        <f t="shared" si="3"/>
        <v>60605931.71</v>
      </c>
      <c r="E31" s="9">
        <f t="shared" si="3"/>
        <v>467408</v>
      </c>
      <c r="F31" s="9">
        <f t="shared" si="3"/>
        <v>0</v>
      </c>
      <c r="G31" s="9">
        <f t="shared" si="3"/>
        <v>3672557.8900000006</v>
      </c>
      <c r="H31" s="9">
        <f t="shared" si="3"/>
        <v>3672557.89</v>
      </c>
    </row>
    <row r="32" s="99" customFormat="1" ht="15">
      <c r="A32" s="100" t="s">
        <v>23</v>
      </c>
    </row>
    <row r="33" spans="1:8" s="99" customFormat="1" ht="15">
      <c r="A33" s="10" t="s">
        <v>19</v>
      </c>
      <c r="H33" s="103" t="s">
        <v>133</v>
      </c>
    </row>
    <row r="34" spans="1:8" ht="48">
      <c r="A34" s="1" t="s">
        <v>0</v>
      </c>
      <c r="B34" s="2" t="s">
        <v>1</v>
      </c>
      <c r="C34" s="3" t="s">
        <v>105</v>
      </c>
      <c r="D34" s="3" t="s">
        <v>106</v>
      </c>
      <c r="E34" s="3" t="s">
        <v>24</v>
      </c>
      <c r="F34" s="3" t="s">
        <v>107</v>
      </c>
      <c r="G34" s="3" t="s">
        <v>110</v>
      </c>
      <c r="H34" s="3" t="s">
        <v>2</v>
      </c>
    </row>
    <row r="35" spans="1:8" ht="12.75" customHeight="1">
      <c r="A35" s="69" t="s">
        <v>66</v>
      </c>
      <c r="B35" s="75">
        <v>13305</v>
      </c>
      <c r="C35" s="70">
        <v>1118752175</v>
      </c>
      <c r="D35" s="70">
        <v>1118752175</v>
      </c>
      <c r="E35" s="70">
        <v>0</v>
      </c>
      <c r="F35" s="77">
        <v>0</v>
      </c>
      <c r="G35" s="70">
        <v>0</v>
      </c>
      <c r="H35" s="70">
        <v>0</v>
      </c>
    </row>
    <row r="36" spans="1:8" ht="24.75" customHeight="1">
      <c r="A36" s="67" t="s">
        <v>58</v>
      </c>
      <c r="B36" s="19">
        <v>13307</v>
      </c>
      <c r="C36" s="62">
        <v>8874580</v>
      </c>
      <c r="D36" s="62">
        <v>7599140</v>
      </c>
      <c r="E36" s="20">
        <v>0</v>
      </c>
      <c r="F36" s="21">
        <v>1275440</v>
      </c>
      <c r="G36" s="20">
        <v>0</v>
      </c>
      <c r="H36" s="20">
        <v>1275440</v>
      </c>
    </row>
    <row r="37" spans="1:8" ht="12.75" customHeight="1">
      <c r="A37" s="67" t="s">
        <v>64</v>
      </c>
      <c r="B37" s="61">
        <v>13015</v>
      </c>
      <c r="C37" s="68">
        <v>1221000</v>
      </c>
      <c r="D37" s="62">
        <v>1097553.8</v>
      </c>
      <c r="E37" s="20">
        <v>0</v>
      </c>
      <c r="F37" s="21">
        <v>123446.2</v>
      </c>
      <c r="G37" s="20">
        <v>0</v>
      </c>
      <c r="H37" s="20">
        <v>123446.2</v>
      </c>
    </row>
    <row r="38" spans="1:8" ht="12.75" customHeight="1">
      <c r="A38" s="67" t="s">
        <v>77</v>
      </c>
      <c r="B38" s="61">
        <v>13016</v>
      </c>
      <c r="C38" s="68">
        <v>650000</v>
      </c>
      <c r="D38" s="62">
        <v>649994.27</v>
      </c>
      <c r="E38" s="20">
        <v>0</v>
      </c>
      <c r="F38" s="21">
        <v>5.73</v>
      </c>
      <c r="G38" s="20">
        <v>0</v>
      </c>
      <c r="H38" s="20">
        <v>5.73</v>
      </c>
    </row>
    <row r="39" spans="1:8" ht="15">
      <c r="A39" s="105" t="s">
        <v>4</v>
      </c>
      <c r="B39" s="106"/>
      <c r="C39" s="9">
        <f aca="true" t="shared" si="4" ref="C39:H39">SUM(C35:C38)</f>
        <v>1129497755</v>
      </c>
      <c r="D39" s="9">
        <f t="shared" si="4"/>
        <v>1128098863.07</v>
      </c>
      <c r="E39" s="9">
        <f t="shared" si="4"/>
        <v>0</v>
      </c>
      <c r="F39" s="9">
        <f t="shared" si="4"/>
        <v>1398891.93</v>
      </c>
      <c r="G39" s="9">
        <f t="shared" si="4"/>
        <v>0</v>
      </c>
      <c r="H39" s="9">
        <f t="shared" si="4"/>
        <v>1398891.93</v>
      </c>
    </row>
    <row r="40" spans="1:3" ht="12.75">
      <c r="A40" s="76" t="s">
        <v>33</v>
      </c>
      <c r="C40" s="12"/>
    </row>
    <row r="41" spans="1:8" ht="15">
      <c r="A41" s="40" t="s">
        <v>90</v>
      </c>
      <c r="B41" s="28"/>
      <c r="C41" s="26"/>
      <c r="D41" s="26"/>
      <c r="E41" s="26"/>
      <c r="F41" s="26"/>
      <c r="G41" s="26"/>
      <c r="H41" s="26"/>
    </row>
    <row r="42" spans="1:6" ht="12.75">
      <c r="A42" s="40"/>
      <c r="B42" s="40"/>
      <c r="C42" s="93"/>
      <c r="D42" s="40"/>
      <c r="E42" s="40"/>
      <c r="F42" s="40"/>
    </row>
    <row r="43" spans="1:8" s="99" customFormat="1" ht="15">
      <c r="A43" s="10" t="s">
        <v>63</v>
      </c>
      <c r="H43" s="102" t="s">
        <v>133</v>
      </c>
    </row>
    <row r="44" spans="1:8" ht="43.5" customHeight="1">
      <c r="A44" s="1" t="s">
        <v>0</v>
      </c>
      <c r="B44" s="2" t="s">
        <v>1</v>
      </c>
      <c r="C44" s="3" t="s">
        <v>105</v>
      </c>
      <c r="D44" s="3" t="s">
        <v>106</v>
      </c>
      <c r="E44" s="3" t="s">
        <v>24</v>
      </c>
      <c r="F44" s="3" t="s">
        <v>107</v>
      </c>
      <c r="G44" s="3" t="s">
        <v>111</v>
      </c>
      <c r="H44" s="3" t="s">
        <v>2</v>
      </c>
    </row>
    <row r="45" spans="1:8" ht="25.5" customHeight="1">
      <c r="A45" s="67" t="s">
        <v>89</v>
      </c>
      <c r="B45" s="61">
        <v>13011</v>
      </c>
      <c r="C45" s="63">
        <v>80060614</v>
      </c>
      <c r="D45" s="63">
        <v>78506539.51</v>
      </c>
      <c r="E45" s="63">
        <v>0</v>
      </c>
      <c r="F45" s="63">
        <v>0</v>
      </c>
      <c r="G45" s="63">
        <f>C45-D45</f>
        <v>1554074.4899999946</v>
      </c>
      <c r="H45" s="63">
        <v>1554074.49</v>
      </c>
    </row>
    <row r="46" spans="1:8" ht="15" customHeight="1">
      <c r="A46" s="67" t="s">
        <v>100</v>
      </c>
      <c r="B46" s="61">
        <v>13016</v>
      </c>
      <c r="C46" s="63">
        <v>500000</v>
      </c>
      <c r="D46" s="63">
        <v>500000</v>
      </c>
      <c r="E46" s="63">
        <v>0</v>
      </c>
      <c r="F46" s="63">
        <v>0</v>
      </c>
      <c r="G46" s="63">
        <f>C46-D46</f>
        <v>0</v>
      </c>
      <c r="H46" s="63">
        <v>0</v>
      </c>
    </row>
    <row r="47" spans="1:8" ht="12.75" customHeight="1">
      <c r="A47" s="67" t="s">
        <v>64</v>
      </c>
      <c r="B47" s="61">
        <v>13015</v>
      </c>
      <c r="C47" s="63">
        <v>25359723</v>
      </c>
      <c r="D47" s="63">
        <v>25336185</v>
      </c>
      <c r="E47" s="63">
        <v>0</v>
      </c>
      <c r="F47" s="63">
        <v>0</v>
      </c>
      <c r="G47" s="63">
        <f>C47-D47</f>
        <v>23538</v>
      </c>
      <c r="H47" s="63">
        <v>23538</v>
      </c>
    </row>
    <row r="48" spans="1:8" ht="15">
      <c r="A48" s="105" t="s">
        <v>4</v>
      </c>
      <c r="B48" s="106"/>
      <c r="C48" s="9">
        <f aca="true" t="shared" si="5" ref="C48:H48">SUM(C45:C47)</f>
        <v>105920337</v>
      </c>
      <c r="D48" s="9">
        <f t="shared" si="5"/>
        <v>104342724.51</v>
      </c>
      <c r="E48" s="9">
        <f t="shared" si="5"/>
        <v>0</v>
      </c>
      <c r="F48" s="9">
        <f t="shared" si="5"/>
        <v>0</v>
      </c>
      <c r="G48" s="9">
        <f t="shared" si="5"/>
        <v>1577612.4899999946</v>
      </c>
      <c r="H48" s="9">
        <f t="shared" si="5"/>
        <v>1577612.49</v>
      </c>
    </row>
    <row r="49" spans="1:7" ht="12.75">
      <c r="A49" s="40" t="s">
        <v>90</v>
      </c>
      <c r="C49" s="12"/>
      <c r="G49" s="12"/>
    </row>
    <row r="50" spans="3:7" ht="12.75">
      <c r="C50" s="12"/>
      <c r="G50" s="12"/>
    </row>
    <row r="51" s="99" customFormat="1" ht="15">
      <c r="A51" s="100" t="s">
        <v>27</v>
      </c>
    </row>
    <row r="52" spans="1:8" s="99" customFormat="1" ht="15">
      <c r="A52" s="10" t="s">
        <v>19</v>
      </c>
      <c r="H52" s="102" t="s">
        <v>133</v>
      </c>
    </row>
    <row r="53" spans="1:8" ht="48">
      <c r="A53" s="1" t="s">
        <v>0</v>
      </c>
      <c r="B53" s="2" t="s">
        <v>1</v>
      </c>
      <c r="C53" s="3" t="s">
        <v>105</v>
      </c>
      <c r="D53" s="3" t="s">
        <v>106</v>
      </c>
      <c r="E53" s="3" t="s">
        <v>28</v>
      </c>
      <c r="F53" s="3" t="s">
        <v>107</v>
      </c>
      <c r="G53" s="3" t="s">
        <v>112</v>
      </c>
      <c r="H53" s="3" t="s">
        <v>2</v>
      </c>
    </row>
    <row r="54" spans="1:8" ht="12.75">
      <c r="A54" s="47" t="s">
        <v>40</v>
      </c>
      <c r="B54" s="59">
        <v>14032</v>
      </c>
      <c r="C54" s="20">
        <v>419140</v>
      </c>
      <c r="D54" s="20">
        <v>417492</v>
      </c>
      <c r="E54" s="20">
        <v>1648</v>
      </c>
      <c r="F54" s="20">
        <v>0</v>
      </c>
      <c r="G54" s="20">
        <v>0</v>
      </c>
      <c r="H54" s="20">
        <v>0</v>
      </c>
    </row>
    <row r="55" spans="1:8" ht="15">
      <c r="A55" s="105" t="s">
        <v>4</v>
      </c>
      <c r="B55" s="106"/>
      <c r="C55" s="9">
        <f aca="true" t="shared" si="6" ref="C55:H55">SUM(C54:C54)</f>
        <v>419140</v>
      </c>
      <c r="D55" s="9">
        <f t="shared" si="6"/>
        <v>417492</v>
      </c>
      <c r="E55" s="9">
        <f t="shared" si="6"/>
        <v>1648</v>
      </c>
      <c r="F55" s="9">
        <f t="shared" si="6"/>
        <v>0</v>
      </c>
      <c r="G55" s="9">
        <f t="shared" si="6"/>
        <v>0</v>
      </c>
      <c r="H55" s="9">
        <f t="shared" si="6"/>
        <v>0</v>
      </c>
    </row>
    <row r="56" spans="1:8" ht="15">
      <c r="A56" s="55"/>
      <c r="B56" s="55"/>
      <c r="C56" s="56"/>
      <c r="D56" s="56"/>
      <c r="E56" s="56"/>
      <c r="F56" s="56"/>
      <c r="G56" s="56"/>
      <c r="H56" s="56"/>
    </row>
    <row r="57" spans="1:8" s="99" customFormat="1" ht="15">
      <c r="A57" s="10" t="s">
        <v>20</v>
      </c>
      <c r="H57" s="102" t="s">
        <v>133</v>
      </c>
    </row>
    <row r="58" spans="1:8" ht="48">
      <c r="A58" s="1" t="s">
        <v>0</v>
      </c>
      <c r="B58" s="2" t="s">
        <v>1</v>
      </c>
      <c r="C58" s="3" t="s">
        <v>105</v>
      </c>
      <c r="D58" s="3" t="s">
        <v>106</v>
      </c>
      <c r="E58" s="3" t="s">
        <v>28</v>
      </c>
      <c r="F58" s="3" t="s">
        <v>107</v>
      </c>
      <c r="G58" s="3" t="s">
        <v>113</v>
      </c>
      <c r="H58" s="3" t="s">
        <v>2</v>
      </c>
    </row>
    <row r="59" spans="1:9" ht="12.75">
      <c r="A59" s="41" t="s">
        <v>40</v>
      </c>
      <c r="B59" s="19">
        <v>14032</v>
      </c>
      <c r="C59" s="20">
        <v>2342522</v>
      </c>
      <c r="D59" s="20">
        <v>2012222.08</v>
      </c>
      <c r="E59" s="20">
        <f>277750+5235.5+16200</f>
        <v>299185.5</v>
      </c>
      <c r="F59" s="21">
        <v>0</v>
      </c>
      <c r="G59" s="20">
        <f>C59-D59-E59</f>
        <v>31114.419999999925</v>
      </c>
      <c r="H59" s="20">
        <v>31114.42</v>
      </c>
      <c r="I59" s="12"/>
    </row>
    <row r="60" spans="1:9" ht="12.75">
      <c r="A60" s="47" t="s">
        <v>84</v>
      </c>
      <c r="B60" s="19">
        <v>14004</v>
      </c>
      <c r="C60" s="20">
        <v>9528435</v>
      </c>
      <c r="D60" s="20">
        <v>9500008</v>
      </c>
      <c r="E60" s="20">
        <v>0</v>
      </c>
      <c r="F60" s="21">
        <v>0</v>
      </c>
      <c r="G60" s="20">
        <f>C60-D60</f>
        <v>28427</v>
      </c>
      <c r="H60" s="20">
        <v>28427</v>
      </c>
      <c r="I60" s="12"/>
    </row>
    <row r="61" spans="1:8" ht="25.5">
      <c r="A61" s="73" t="s">
        <v>131</v>
      </c>
      <c r="B61" s="19">
        <v>14336</v>
      </c>
      <c r="C61" s="20">
        <v>415920</v>
      </c>
      <c r="D61" s="20">
        <v>415920</v>
      </c>
      <c r="E61" s="20">
        <v>0</v>
      </c>
      <c r="F61" s="21">
        <v>0</v>
      </c>
      <c r="G61" s="20">
        <f>C61-D61</f>
        <v>0</v>
      </c>
      <c r="H61" s="20">
        <v>0</v>
      </c>
    </row>
    <row r="62" spans="1:8" ht="15">
      <c r="A62" s="105" t="s">
        <v>4</v>
      </c>
      <c r="B62" s="106"/>
      <c r="C62" s="9">
        <f aca="true" t="shared" si="7" ref="C62:H62">SUM(C59:C61)</f>
        <v>12286877</v>
      </c>
      <c r="D62" s="9">
        <f t="shared" si="7"/>
        <v>11928150.08</v>
      </c>
      <c r="E62" s="9">
        <f t="shared" si="7"/>
        <v>299185.5</v>
      </c>
      <c r="F62" s="9">
        <f t="shared" si="7"/>
        <v>0</v>
      </c>
      <c r="G62" s="9">
        <f>SUM(G59:G61)</f>
        <v>59541.419999999925</v>
      </c>
      <c r="H62" s="9">
        <f t="shared" si="7"/>
        <v>59541.42</v>
      </c>
    </row>
    <row r="63" spans="1:3" ht="12.75">
      <c r="A63" s="40"/>
      <c r="C63" s="12"/>
    </row>
    <row r="64" s="99" customFormat="1" ht="15">
      <c r="A64" s="100" t="s">
        <v>15</v>
      </c>
    </row>
    <row r="65" spans="1:8" s="99" customFormat="1" ht="15">
      <c r="A65" s="10" t="s">
        <v>19</v>
      </c>
      <c r="H65" s="102" t="s">
        <v>133</v>
      </c>
    </row>
    <row r="66" spans="1:8" ht="48">
      <c r="A66" s="1" t="s">
        <v>0</v>
      </c>
      <c r="B66" s="2" t="s">
        <v>1</v>
      </c>
      <c r="C66" s="3" t="s">
        <v>105</v>
      </c>
      <c r="D66" s="3" t="s">
        <v>106</v>
      </c>
      <c r="E66" s="3" t="s">
        <v>16</v>
      </c>
      <c r="F66" s="3" t="s">
        <v>107</v>
      </c>
      <c r="G66" s="3" t="s">
        <v>112</v>
      </c>
      <c r="H66" s="3" t="s">
        <v>2</v>
      </c>
    </row>
    <row r="67" spans="1:8" ht="12.75">
      <c r="A67" s="41" t="s">
        <v>17</v>
      </c>
      <c r="B67" s="23">
        <v>15091</v>
      </c>
      <c r="C67" s="20">
        <v>21659</v>
      </c>
      <c r="D67" s="20">
        <v>21659</v>
      </c>
      <c r="E67" s="20">
        <v>0</v>
      </c>
      <c r="F67" s="21">
        <v>0</v>
      </c>
      <c r="G67" s="20">
        <v>0</v>
      </c>
      <c r="H67" s="20">
        <v>0</v>
      </c>
    </row>
    <row r="68" spans="1:8" ht="15">
      <c r="A68" s="105" t="s">
        <v>4</v>
      </c>
      <c r="B68" s="106"/>
      <c r="C68" s="9">
        <f aca="true" t="shared" si="8" ref="C68:H68">SUM(C67:C67)</f>
        <v>21659</v>
      </c>
      <c r="D68" s="9">
        <f t="shared" si="8"/>
        <v>21659</v>
      </c>
      <c r="E68" s="9">
        <f t="shared" si="8"/>
        <v>0</v>
      </c>
      <c r="F68" s="9">
        <f t="shared" si="8"/>
        <v>0</v>
      </c>
      <c r="G68" s="9">
        <f t="shared" si="8"/>
        <v>0</v>
      </c>
      <c r="H68" s="9">
        <f t="shared" si="8"/>
        <v>0</v>
      </c>
    </row>
    <row r="69" s="99" customFormat="1" ht="15">
      <c r="A69" s="100"/>
    </row>
    <row r="70" spans="1:8" s="99" customFormat="1" ht="15" customHeight="1">
      <c r="A70" s="10" t="s">
        <v>20</v>
      </c>
      <c r="H70" s="102" t="s">
        <v>133</v>
      </c>
    </row>
    <row r="71" spans="1:8" ht="48">
      <c r="A71" s="1" t="s">
        <v>0</v>
      </c>
      <c r="B71" s="2" t="s">
        <v>1</v>
      </c>
      <c r="C71" s="3" t="s">
        <v>105</v>
      </c>
      <c r="D71" s="3" t="s">
        <v>106</v>
      </c>
      <c r="E71" s="3" t="s">
        <v>16</v>
      </c>
      <c r="F71" s="3" t="s">
        <v>107</v>
      </c>
      <c r="G71" s="3" t="s">
        <v>114</v>
      </c>
      <c r="H71" s="3" t="s">
        <v>2</v>
      </c>
    </row>
    <row r="72" spans="1:8" ht="14.25" customHeight="1">
      <c r="A72" s="41" t="s">
        <v>17</v>
      </c>
      <c r="B72" s="23">
        <v>15091</v>
      </c>
      <c r="C72" s="20">
        <v>787667</v>
      </c>
      <c r="D72" s="20">
        <v>787667</v>
      </c>
      <c r="E72" s="20">
        <v>0</v>
      </c>
      <c r="F72" s="21">
        <v>0</v>
      </c>
      <c r="G72" s="20">
        <f>C72-D72</f>
        <v>0</v>
      </c>
      <c r="H72" s="20">
        <v>0</v>
      </c>
    </row>
    <row r="73" spans="1:8" ht="14.25" customHeight="1">
      <c r="A73" s="41" t="s">
        <v>34</v>
      </c>
      <c r="B73" s="19">
        <v>15065</v>
      </c>
      <c r="C73" s="20">
        <v>1113130</v>
      </c>
      <c r="D73" s="20">
        <v>1113130</v>
      </c>
      <c r="E73" s="20">
        <v>0</v>
      </c>
      <c r="F73" s="21">
        <v>0</v>
      </c>
      <c r="G73" s="20">
        <f>C73-D73</f>
        <v>0</v>
      </c>
      <c r="H73" s="20">
        <v>0</v>
      </c>
    </row>
    <row r="74" spans="1:8" ht="15">
      <c r="A74" s="105" t="s">
        <v>4</v>
      </c>
      <c r="B74" s="106"/>
      <c r="C74" s="9">
        <f aca="true" t="shared" si="9" ref="C74:H74">SUM(C72:C73)</f>
        <v>1900797</v>
      </c>
      <c r="D74" s="9">
        <f t="shared" si="9"/>
        <v>1900797</v>
      </c>
      <c r="E74" s="9">
        <f t="shared" si="9"/>
        <v>0</v>
      </c>
      <c r="F74" s="9">
        <f t="shared" si="9"/>
        <v>0</v>
      </c>
      <c r="G74" s="9">
        <f t="shared" si="9"/>
        <v>0</v>
      </c>
      <c r="H74" s="9">
        <f t="shared" si="9"/>
        <v>0</v>
      </c>
    </row>
    <row r="75" ht="12.75">
      <c r="A75" s="40"/>
    </row>
    <row r="76" ht="12.75">
      <c r="A76" s="40"/>
    </row>
    <row r="77" s="99" customFormat="1" ht="15">
      <c r="A77" s="100" t="s">
        <v>37</v>
      </c>
    </row>
    <row r="78" spans="1:8" s="99" customFormat="1" ht="15">
      <c r="A78" s="10" t="s">
        <v>19</v>
      </c>
      <c r="E78" s="99" t="s">
        <v>50</v>
      </c>
      <c r="H78" s="102" t="s">
        <v>133</v>
      </c>
    </row>
    <row r="79" spans="1:8" ht="48">
      <c r="A79" s="1" t="s">
        <v>0</v>
      </c>
      <c r="B79" s="2" t="s">
        <v>1</v>
      </c>
      <c r="C79" s="3" t="s">
        <v>105</v>
      </c>
      <c r="D79" s="3" t="s">
        <v>106</v>
      </c>
      <c r="E79" s="3" t="s">
        <v>38</v>
      </c>
      <c r="F79" s="3" t="s">
        <v>107</v>
      </c>
      <c r="G79" s="3" t="s">
        <v>115</v>
      </c>
      <c r="H79" s="3" t="s">
        <v>2</v>
      </c>
    </row>
    <row r="80" spans="1:8" ht="12.75">
      <c r="A80" s="120" t="s">
        <v>68</v>
      </c>
      <c r="B80" s="111" t="s">
        <v>39</v>
      </c>
      <c r="C80" s="107">
        <v>221505491</v>
      </c>
      <c r="D80" s="122">
        <v>221505491</v>
      </c>
      <c r="E80" s="113">
        <v>0</v>
      </c>
      <c r="F80" s="113">
        <v>0</v>
      </c>
      <c r="G80" s="113">
        <v>0</v>
      </c>
      <c r="H80" s="113">
        <v>0</v>
      </c>
    </row>
    <row r="81" spans="1:8" ht="12.75">
      <c r="A81" s="121"/>
      <c r="B81" s="112"/>
      <c r="C81" s="119"/>
      <c r="D81" s="114"/>
      <c r="E81" s="114"/>
      <c r="F81" s="114"/>
      <c r="G81" s="114"/>
      <c r="H81" s="114"/>
    </row>
    <row r="82" spans="1:8" ht="15.75" customHeight="1">
      <c r="A82" s="105" t="s">
        <v>4</v>
      </c>
      <c r="B82" s="106"/>
      <c r="C82" s="9">
        <f>SUM(C80:C81)</f>
        <v>221505491</v>
      </c>
      <c r="D82" s="9">
        <f>SUM(D80:D81)</f>
        <v>221505491</v>
      </c>
      <c r="E82" s="9">
        <f>SUM(E80:E80)</f>
        <v>0</v>
      </c>
      <c r="F82" s="9">
        <f>SUM(F80:F80)</f>
        <v>0</v>
      </c>
      <c r="G82" s="9">
        <f>SUM(G80:G80)</f>
        <v>0</v>
      </c>
      <c r="H82" s="9">
        <f>SUM(H80:H80)</f>
        <v>0</v>
      </c>
    </row>
    <row r="85" s="99" customFormat="1" ht="15">
      <c r="A85" s="100" t="s">
        <v>5</v>
      </c>
    </row>
    <row r="86" spans="1:8" s="99" customFormat="1" ht="15">
      <c r="A86" s="10" t="s">
        <v>19</v>
      </c>
      <c r="H86" s="102" t="s">
        <v>133</v>
      </c>
    </row>
    <row r="87" spans="1:8" ht="48">
      <c r="A87" s="1" t="s">
        <v>0</v>
      </c>
      <c r="B87" s="2" t="s">
        <v>1</v>
      </c>
      <c r="C87" s="3" t="s">
        <v>105</v>
      </c>
      <c r="D87" s="3" t="s">
        <v>106</v>
      </c>
      <c r="E87" s="3" t="s">
        <v>14</v>
      </c>
      <c r="F87" s="3" t="s">
        <v>107</v>
      </c>
      <c r="G87" s="3" t="s">
        <v>108</v>
      </c>
      <c r="H87" s="3" t="s">
        <v>2</v>
      </c>
    </row>
    <row r="88" spans="1:8" ht="12.75">
      <c r="A88" s="60" t="s">
        <v>87</v>
      </c>
      <c r="B88" s="37" t="s">
        <v>93</v>
      </c>
      <c r="C88" s="7">
        <v>1365006</v>
      </c>
      <c r="D88" s="7">
        <v>1365006</v>
      </c>
      <c r="E88" s="7">
        <v>0</v>
      </c>
      <c r="F88" s="8">
        <v>0</v>
      </c>
      <c r="G88" s="7">
        <f>C88-D88</f>
        <v>0</v>
      </c>
      <c r="H88" s="7">
        <v>0</v>
      </c>
    </row>
    <row r="89" spans="1:8" ht="12.75">
      <c r="A89" s="60" t="s">
        <v>87</v>
      </c>
      <c r="B89" s="42" t="s">
        <v>61</v>
      </c>
      <c r="C89" s="7">
        <v>97577</v>
      </c>
      <c r="D89" s="7">
        <v>97577</v>
      </c>
      <c r="E89" s="7">
        <v>0</v>
      </c>
      <c r="F89" s="8">
        <v>0</v>
      </c>
      <c r="G89" s="7">
        <f>C89-D89</f>
        <v>0</v>
      </c>
      <c r="H89" s="7">
        <v>0</v>
      </c>
    </row>
    <row r="90" spans="1:8" ht="12.75">
      <c r="A90" s="60" t="s">
        <v>88</v>
      </c>
      <c r="B90" s="42" t="s">
        <v>62</v>
      </c>
      <c r="C90" s="7">
        <v>8100</v>
      </c>
      <c r="D90" s="7">
        <v>8100</v>
      </c>
      <c r="E90" s="7">
        <v>0</v>
      </c>
      <c r="F90" s="8">
        <v>0</v>
      </c>
      <c r="G90" s="7">
        <f>C90-D90</f>
        <v>0</v>
      </c>
      <c r="H90" s="7">
        <v>0</v>
      </c>
    </row>
    <row r="91" spans="1:8" ht="12.75">
      <c r="A91" s="60" t="s">
        <v>94</v>
      </c>
      <c r="B91" s="42" t="s">
        <v>95</v>
      </c>
      <c r="C91" s="7">
        <v>4890903</v>
      </c>
      <c r="D91" s="7">
        <v>4890903</v>
      </c>
      <c r="E91" s="7">
        <v>0</v>
      </c>
      <c r="F91" s="8">
        <v>0</v>
      </c>
      <c r="G91" s="7">
        <f>C91-D91</f>
        <v>0</v>
      </c>
      <c r="H91" s="7">
        <v>0</v>
      </c>
    </row>
    <row r="92" spans="1:8" ht="15">
      <c r="A92" s="105" t="s">
        <v>4</v>
      </c>
      <c r="B92" s="106"/>
      <c r="C92" s="9">
        <f aca="true" t="shared" si="10" ref="C92:H92">SUM(C88:C91)</f>
        <v>6361586</v>
      </c>
      <c r="D92" s="9">
        <f t="shared" si="10"/>
        <v>6361586</v>
      </c>
      <c r="E92" s="9">
        <f t="shared" si="10"/>
        <v>0</v>
      </c>
      <c r="F92" s="9">
        <f t="shared" si="10"/>
        <v>0</v>
      </c>
      <c r="G92" s="9">
        <f t="shared" si="10"/>
        <v>0</v>
      </c>
      <c r="H92" s="9">
        <f t="shared" si="10"/>
        <v>0</v>
      </c>
    </row>
    <row r="93" spans="1:8" ht="15">
      <c r="A93" s="55"/>
      <c r="B93" s="55"/>
      <c r="C93" s="56"/>
      <c r="D93" s="56"/>
      <c r="E93" s="56"/>
      <c r="F93" s="56"/>
      <c r="G93" s="56"/>
      <c r="H93" s="56"/>
    </row>
    <row r="94" spans="1:8" ht="14.25" customHeight="1">
      <c r="A94" s="55"/>
      <c r="B94" s="55"/>
      <c r="C94" s="56"/>
      <c r="D94" s="56"/>
      <c r="E94" s="56"/>
      <c r="F94" s="56"/>
      <c r="G94" s="56"/>
      <c r="H94" s="56"/>
    </row>
    <row r="95" spans="1:8" ht="14.25" customHeight="1">
      <c r="A95" s="55"/>
      <c r="B95" s="55"/>
      <c r="C95" s="56"/>
      <c r="D95" s="56"/>
      <c r="E95" s="56"/>
      <c r="F95" s="56"/>
      <c r="G95" s="56"/>
      <c r="H95" s="56"/>
    </row>
    <row r="96" s="99" customFormat="1" ht="14.25" customHeight="1">
      <c r="A96" s="100" t="s">
        <v>8</v>
      </c>
    </row>
    <row r="97" spans="1:8" s="99" customFormat="1" ht="14.25" customHeight="1">
      <c r="A97" s="10" t="s">
        <v>19</v>
      </c>
      <c r="H97" s="102" t="s">
        <v>133</v>
      </c>
    </row>
    <row r="98" spans="1:8" ht="46.5" customHeight="1">
      <c r="A98" s="1" t="s">
        <v>0</v>
      </c>
      <c r="B98" s="2" t="s">
        <v>1</v>
      </c>
      <c r="C98" s="3" t="s">
        <v>105</v>
      </c>
      <c r="D98" s="3" t="s">
        <v>106</v>
      </c>
      <c r="E98" s="3" t="s">
        <v>10</v>
      </c>
      <c r="F98" s="3" t="s">
        <v>107</v>
      </c>
      <c r="G98" s="3" t="s">
        <v>116</v>
      </c>
      <c r="H98" s="3" t="s">
        <v>2</v>
      </c>
    </row>
    <row r="99" spans="1:8" ht="12.75">
      <c r="A99" s="57" t="s">
        <v>71</v>
      </c>
      <c r="B99" s="19">
        <v>33024</v>
      </c>
      <c r="C99" s="20">
        <v>226143</v>
      </c>
      <c r="D99" s="20">
        <v>226143</v>
      </c>
      <c r="E99" s="20">
        <v>0</v>
      </c>
      <c r="F99" s="21">
        <v>0</v>
      </c>
      <c r="G99" s="20">
        <v>5950</v>
      </c>
      <c r="H99" s="20">
        <v>5950</v>
      </c>
    </row>
    <row r="100" spans="1:8" ht="12.75">
      <c r="A100" s="51" t="s">
        <v>72</v>
      </c>
      <c r="B100" s="19">
        <v>33034</v>
      </c>
      <c r="C100" s="20">
        <v>728864</v>
      </c>
      <c r="D100" s="20">
        <v>728864</v>
      </c>
      <c r="E100" s="20">
        <v>0</v>
      </c>
      <c r="F100" s="21">
        <v>0</v>
      </c>
      <c r="G100" s="20">
        <v>19739</v>
      </c>
      <c r="H100" s="20">
        <v>19739</v>
      </c>
    </row>
    <row r="101" spans="1:8" ht="12.75">
      <c r="A101" s="51" t="s">
        <v>51</v>
      </c>
      <c r="B101" s="19"/>
      <c r="C101" s="20"/>
      <c r="D101" s="20"/>
      <c r="E101" s="20"/>
      <c r="F101" s="21"/>
      <c r="G101" s="20"/>
      <c r="H101" s="20"/>
    </row>
    <row r="102" spans="1:8" ht="12.75">
      <c r="A102" s="51" t="s">
        <v>73</v>
      </c>
      <c r="B102" s="19">
        <v>33035</v>
      </c>
      <c r="C102" s="20">
        <v>96000</v>
      </c>
      <c r="D102" s="20">
        <v>96000</v>
      </c>
      <c r="E102" s="20">
        <v>0</v>
      </c>
      <c r="F102" s="21">
        <v>0</v>
      </c>
      <c r="G102" s="20">
        <v>0</v>
      </c>
      <c r="H102" s="20">
        <v>0</v>
      </c>
    </row>
    <row r="103" spans="1:8" ht="12.75">
      <c r="A103" s="51" t="s">
        <v>53</v>
      </c>
      <c r="B103" s="19">
        <v>33038</v>
      </c>
      <c r="C103" s="20">
        <v>1647934</v>
      </c>
      <c r="D103" s="20">
        <v>1647934</v>
      </c>
      <c r="E103" s="20">
        <v>0</v>
      </c>
      <c r="F103" s="21">
        <v>0</v>
      </c>
      <c r="G103" s="20">
        <v>0.52</v>
      </c>
      <c r="H103" s="20">
        <v>0.52</v>
      </c>
    </row>
    <row r="104" spans="1:8" ht="12.75">
      <c r="A104" s="51" t="s">
        <v>125</v>
      </c>
      <c r="B104" s="19">
        <v>33040</v>
      </c>
      <c r="C104" s="20">
        <v>186700</v>
      </c>
      <c r="D104" s="20">
        <v>186700</v>
      </c>
      <c r="E104" s="20">
        <v>0</v>
      </c>
      <c r="F104" s="21">
        <v>0</v>
      </c>
      <c r="G104" s="20">
        <v>4220</v>
      </c>
      <c r="H104" s="20">
        <v>4220</v>
      </c>
    </row>
    <row r="105" spans="1:8" ht="12.75" customHeight="1">
      <c r="A105" s="58" t="s">
        <v>56</v>
      </c>
      <c r="B105" s="19">
        <v>33049</v>
      </c>
      <c r="C105" s="20">
        <v>9074700</v>
      </c>
      <c r="D105" s="20">
        <v>9074700</v>
      </c>
      <c r="E105" s="20">
        <v>0</v>
      </c>
      <c r="F105" s="21">
        <v>0</v>
      </c>
      <c r="G105" s="20">
        <v>0.46</v>
      </c>
      <c r="H105" s="20">
        <v>0.46</v>
      </c>
    </row>
    <row r="106" spans="1:8" ht="24.75" customHeight="1">
      <c r="A106" s="58" t="s">
        <v>79</v>
      </c>
      <c r="B106" s="61">
        <v>33064</v>
      </c>
      <c r="C106" s="63">
        <v>418237</v>
      </c>
      <c r="D106" s="63">
        <v>418237</v>
      </c>
      <c r="E106" s="20">
        <v>0</v>
      </c>
      <c r="F106" s="21">
        <v>0</v>
      </c>
      <c r="G106" s="20">
        <v>2886.8</v>
      </c>
      <c r="H106" s="20">
        <v>2886.8</v>
      </c>
    </row>
    <row r="107" spans="1:8" ht="15" customHeight="1">
      <c r="A107" s="58" t="s">
        <v>80</v>
      </c>
      <c r="B107" s="61">
        <v>33065</v>
      </c>
      <c r="C107" s="63">
        <v>487375</v>
      </c>
      <c r="D107" s="63">
        <v>487375</v>
      </c>
      <c r="E107" s="20">
        <v>0</v>
      </c>
      <c r="F107" s="21">
        <v>0</v>
      </c>
      <c r="G107" s="20">
        <v>1.38</v>
      </c>
      <c r="H107" s="20">
        <v>1.38</v>
      </c>
    </row>
    <row r="108" spans="1:8" ht="15" customHeight="1">
      <c r="A108" s="58" t="s">
        <v>124</v>
      </c>
      <c r="B108" s="61">
        <v>33068</v>
      </c>
      <c r="C108" s="63">
        <v>653104</v>
      </c>
      <c r="D108" s="63">
        <v>579326.22</v>
      </c>
      <c r="E108" s="20">
        <v>73777.78</v>
      </c>
      <c r="F108" s="21">
        <v>0</v>
      </c>
      <c r="G108" s="20">
        <v>235793.58</v>
      </c>
      <c r="H108" s="20">
        <v>235793.58</v>
      </c>
    </row>
    <row r="109" spans="1:8" ht="15" customHeight="1">
      <c r="A109" s="58" t="s">
        <v>81</v>
      </c>
      <c r="B109" s="61">
        <v>33069</v>
      </c>
      <c r="C109" s="63">
        <v>10528912</v>
      </c>
      <c r="D109" s="63">
        <v>8366512</v>
      </c>
      <c r="E109" s="20">
        <v>2162400</v>
      </c>
      <c r="F109" s="21">
        <v>0</v>
      </c>
      <c r="G109" s="20">
        <v>40065</v>
      </c>
      <c r="H109" s="20">
        <v>40065</v>
      </c>
    </row>
    <row r="110" spans="1:8" ht="15" customHeight="1">
      <c r="A110" s="58" t="s">
        <v>82</v>
      </c>
      <c r="B110" s="61"/>
      <c r="C110" s="63"/>
      <c r="D110" s="63"/>
      <c r="E110" s="20"/>
      <c r="F110" s="21"/>
      <c r="G110" s="20"/>
      <c r="H110" s="20"/>
    </row>
    <row r="111" spans="1:8" ht="15" customHeight="1">
      <c r="A111" s="58" t="s">
        <v>96</v>
      </c>
      <c r="B111" s="61">
        <v>33070</v>
      </c>
      <c r="C111" s="63">
        <v>4996571</v>
      </c>
      <c r="D111" s="63">
        <v>4753030</v>
      </c>
      <c r="E111" s="20">
        <v>243541</v>
      </c>
      <c r="F111" s="21">
        <v>0</v>
      </c>
      <c r="G111" s="20">
        <v>111063</v>
      </c>
      <c r="H111" s="20">
        <v>111063</v>
      </c>
    </row>
    <row r="112" spans="1:8" ht="15" customHeight="1">
      <c r="A112" s="58" t="s">
        <v>97</v>
      </c>
      <c r="B112" s="61">
        <v>33071</v>
      </c>
      <c r="C112" s="63">
        <v>1470000</v>
      </c>
      <c r="D112" s="63">
        <v>1388087</v>
      </c>
      <c r="E112" s="20">
        <v>81913</v>
      </c>
      <c r="F112" s="21">
        <v>0</v>
      </c>
      <c r="G112" s="20">
        <v>31350</v>
      </c>
      <c r="H112" s="20">
        <v>31350</v>
      </c>
    </row>
    <row r="113" spans="1:8" ht="12.75" customHeight="1">
      <c r="A113" s="5" t="s">
        <v>3</v>
      </c>
      <c r="B113" s="6">
        <v>33155</v>
      </c>
      <c r="C113" s="7">
        <v>333262000</v>
      </c>
      <c r="D113" s="7">
        <v>332402329</v>
      </c>
      <c r="E113" s="7">
        <v>0</v>
      </c>
      <c r="F113" s="8">
        <v>859671</v>
      </c>
      <c r="G113" s="7">
        <v>195934.8</v>
      </c>
      <c r="H113" s="7">
        <v>1055605.8</v>
      </c>
    </row>
    <row r="114" spans="1:8" ht="12.75" customHeight="1">
      <c r="A114" s="5" t="s">
        <v>9</v>
      </c>
      <c r="B114" s="6">
        <v>33160</v>
      </c>
      <c r="C114" s="7">
        <v>1488200</v>
      </c>
      <c r="D114" s="7">
        <v>1203554</v>
      </c>
      <c r="E114" s="7">
        <v>284646</v>
      </c>
      <c r="F114" s="97">
        <v>0</v>
      </c>
      <c r="G114" s="7">
        <v>309698</v>
      </c>
      <c r="H114" s="7">
        <v>309698</v>
      </c>
    </row>
    <row r="115" spans="1:8" ht="12.75">
      <c r="A115" s="48" t="s">
        <v>59</v>
      </c>
      <c r="B115" s="6">
        <v>33166</v>
      </c>
      <c r="C115" s="7">
        <v>1821000</v>
      </c>
      <c r="D115" s="7">
        <v>1817425</v>
      </c>
      <c r="E115" s="7">
        <v>3575</v>
      </c>
      <c r="F115" s="8">
        <v>0</v>
      </c>
      <c r="G115" s="7">
        <v>0</v>
      </c>
      <c r="H115" s="7">
        <v>0</v>
      </c>
    </row>
    <row r="116" spans="1:10" ht="24.75" customHeight="1">
      <c r="A116" s="71" t="s">
        <v>69</v>
      </c>
      <c r="B116" s="61">
        <v>33192</v>
      </c>
      <c r="C116" s="15">
        <v>75757</v>
      </c>
      <c r="D116" s="15">
        <v>75757</v>
      </c>
      <c r="E116" s="15">
        <v>0</v>
      </c>
      <c r="F116" s="16">
        <v>0</v>
      </c>
      <c r="G116" s="15">
        <v>0</v>
      </c>
      <c r="H116" s="15">
        <v>0</v>
      </c>
      <c r="I116" s="65"/>
      <c r="J116" s="66"/>
    </row>
    <row r="117" spans="1:8" ht="12.75">
      <c r="A117" s="48" t="s">
        <v>126</v>
      </c>
      <c r="B117" s="61">
        <v>33339</v>
      </c>
      <c r="C117" s="78">
        <v>140330</v>
      </c>
      <c r="D117" s="15">
        <v>140330</v>
      </c>
      <c r="E117" s="15">
        <v>0</v>
      </c>
      <c r="F117" s="15">
        <v>0</v>
      </c>
      <c r="G117" s="15">
        <v>0</v>
      </c>
      <c r="H117" s="15">
        <v>0</v>
      </c>
    </row>
    <row r="118" spans="1:8" ht="12.75">
      <c r="A118" s="48" t="s">
        <v>60</v>
      </c>
      <c r="B118" s="6">
        <v>33353</v>
      </c>
      <c r="C118" s="7">
        <v>6823759482</v>
      </c>
      <c r="D118" s="7">
        <v>6823759482</v>
      </c>
      <c r="E118" s="7">
        <v>0</v>
      </c>
      <c r="F118" s="8">
        <v>0</v>
      </c>
      <c r="G118" s="7">
        <v>290838.45</v>
      </c>
      <c r="H118" s="7">
        <v>290838.45</v>
      </c>
    </row>
    <row r="119" spans="1:8" ht="12.75">
      <c r="A119" s="89" t="s">
        <v>127</v>
      </c>
      <c r="B119" s="6">
        <v>33354</v>
      </c>
      <c r="C119" s="7">
        <v>4877400</v>
      </c>
      <c r="D119" s="88">
        <v>4877400</v>
      </c>
      <c r="E119" s="7">
        <v>0</v>
      </c>
      <c r="F119" s="8">
        <v>0</v>
      </c>
      <c r="G119" s="7">
        <v>0</v>
      </c>
      <c r="H119" s="7">
        <v>0</v>
      </c>
    </row>
    <row r="120" spans="1:8" ht="27.75" customHeight="1">
      <c r="A120" s="72" t="s">
        <v>74</v>
      </c>
      <c r="B120" s="61">
        <v>33435</v>
      </c>
      <c r="C120" s="15">
        <v>52652</v>
      </c>
      <c r="D120" s="85">
        <v>52652</v>
      </c>
      <c r="E120" s="15">
        <v>0</v>
      </c>
      <c r="F120" s="16">
        <v>0</v>
      </c>
      <c r="G120" s="15">
        <v>0.2</v>
      </c>
      <c r="H120" s="15">
        <v>0.2</v>
      </c>
    </row>
    <row r="121" spans="1:8" ht="12.75">
      <c r="A121" s="34" t="s">
        <v>35</v>
      </c>
      <c r="B121" s="118">
        <v>33457</v>
      </c>
      <c r="C121" s="123">
        <v>2821152</v>
      </c>
      <c r="D121" s="109">
        <v>2774470.92</v>
      </c>
      <c r="E121" s="109">
        <v>46681.08</v>
      </c>
      <c r="F121" s="109">
        <v>0</v>
      </c>
      <c r="G121" s="109">
        <v>5973.12</v>
      </c>
      <c r="H121" s="109">
        <v>5973.12</v>
      </c>
    </row>
    <row r="122" spans="1:8" ht="12.75">
      <c r="A122" s="34" t="s">
        <v>36</v>
      </c>
      <c r="B122" s="118"/>
      <c r="C122" s="123"/>
      <c r="D122" s="110"/>
      <c r="E122" s="110"/>
      <c r="F122" s="110"/>
      <c r="G122" s="110"/>
      <c r="H122" s="110"/>
    </row>
    <row r="123" spans="1:8" ht="15">
      <c r="A123" s="105" t="s">
        <v>4</v>
      </c>
      <c r="B123" s="106"/>
      <c r="C123" s="9">
        <f aca="true" t="shared" si="11" ref="C123:H123">SUM(C99:C122)</f>
        <v>7198812513</v>
      </c>
      <c r="D123" s="9">
        <f t="shared" si="11"/>
        <v>7195056308.14</v>
      </c>
      <c r="E123" s="9">
        <f t="shared" si="11"/>
        <v>2896533.86</v>
      </c>
      <c r="F123" s="9">
        <f t="shared" si="11"/>
        <v>859671</v>
      </c>
      <c r="G123" s="9">
        <f t="shared" si="11"/>
        <v>1253514.31</v>
      </c>
      <c r="H123" s="9">
        <f t="shared" si="11"/>
        <v>2113185.3100000005</v>
      </c>
    </row>
    <row r="124" spans="1:8" ht="12.75">
      <c r="A124" s="40" t="s">
        <v>91</v>
      </c>
      <c r="C124" s="12"/>
      <c r="D124" s="27"/>
      <c r="E124" s="12"/>
      <c r="F124" s="12"/>
      <c r="G124" s="12"/>
      <c r="H124" s="12"/>
    </row>
    <row r="125" spans="1:8" ht="12.75">
      <c r="A125" s="64"/>
      <c r="B125" s="38"/>
      <c r="C125" s="12"/>
      <c r="D125" s="12"/>
      <c r="E125" s="12"/>
      <c r="F125" s="12"/>
      <c r="G125" s="12"/>
      <c r="H125" s="12"/>
    </row>
    <row r="126" spans="1:8" s="99" customFormat="1" ht="15">
      <c r="A126" s="104" t="s">
        <v>20</v>
      </c>
      <c r="H126" s="102" t="s">
        <v>133</v>
      </c>
    </row>
    <row r="127" spans="1:8" ht="48">
      <c r="A127" s="1" t="s">
        <v>0</v>
      </c>
      <c r="B127" s="2" t="s">
        <v>1</v>
      </c>
      <c r="C127" s="3" t="s">
        <v>105</v>
      </c>
      <c r="D127" s="3" t="s">
        <v>106</v>
      </c>
      <c r="E127" s="3" t="s">
        <v>10</v>
      </c>
      <c r="F127" s="3" t="s">
        <v>107</v>
      </c>
      <c r="G127" s="3" t="s">
        <v>109</v>
      </c>
      <c r="H127" s="3" t="s">
        <v>2</v>
      </c>
    </row>
    <row r="128" spans="1:8" ht="12.75">
      <c r="A128" s="48" t="s">
        <v>126</v>
      </c>
      <c r="B128" s="75">
        <v>33339</v>
      </c>
      <c r="C128" s="70">
        <v>60000</v>
      </c>
      <c r="D128" s="70">
        <v>60000</v>
      </c>
      <c r="E128" s="70">
        <v>0</v>
      </c>
      <c r="F128" s="77">
        <v>0</v>
      </c>
      <c r="G128" s="70">
        <f>C128-D128</f>
        <v>0</v>
      </c>
      <c r="H128" s="70">
        <v>0</v>
      </c>
    </row>
    <row r="129" spans="1:8" ht="12.75">
      <c r="A129" s="48" t="s">
        <v>130</v>
      </c>
      <c r="B129" s="6">
        <v>33934</v>
      </c>
      <c r="C129" s="20">
        <v>15000000</v>
      </c>
      <c r="D129" s="20">
        <v>15000000</v>
      </c>
      <c r="E129" s="20">
        <v>0</v>
      </c>
      <c r="F129" s="21">
        <v>0</v>
      </c>
      <c r="G129" s="70">
        <f>C129-D129</f>
        <v>0</v>
      </c>
      <c r="H129" s="20">
        <v>0</v>
      </c>
    </row>
    <row r="130" spans="1:8" ht="38.25">
      <c r="A130" s="90" t="s">
        <v>101</v>
      </c>
      <c r="B130" s="61">
        <v>33500</v>
      </c>
      <c r="C130" s="20">
        <v>100000</v>
      </c>
      <c r="D130" s="20">
        <v>100000</v>
      </c>
      <c r="E130" s="20">
        <v>0</v>
      </c>
      <c r="F130" s="21">
        <v>0</v>
      </c>
      <c r="G130" s="70">
        <f>C130-D130</f>
        <v>0</v>
      </c>
      <c r="H130" s="20">
        <v>0</v>
      </c>
    </row>
    <row r="131" spans="1:10" ht="12.75" customHeight="1">
      <c r="A131" s="72" t="s">
        <v>102</v>
      </c>
      <c r="B131" s="59">
        <v>33966</v>
      </c>
      <c r="C131" s="20">
        <v>15000000</v>
      </c>
      <c r="D131" s="20">
        <v>15000000</v>
      </c>
      <c r="E131" s="20">
        <v>0</v>
      </c>
      <c r="F131" s="21">
        <v>0</v>
      </c>
      <c r="G131" s="70">
        <f>C131-D131</f>
        <v>0</v>
      </c>
      <c r="H131" s="20">
        <v>0</v>
      </c>
      <c r="I131" s="77"/>
      <c r="J131" s="66"/>
    </row>
    <row r="132" spans="1:8" ht="15">
      <c r="A132" s="105" t="s">
        <v>4</v>
      </c>
      <c r="B132" s="106"/>
      <c r="C132" s="9">
        <f aca="true" t="shared" si="12" ref="C132:H132">SUM(C128:C131)</f>
        <v>30160000</v>
      </c>
      <c r="D132" s="9">
        <f t="shared" si="12"/>
        <v>30160000</v>
      </c>
      <c r="E132" s="9">
        <f t="shared" si="12"/>
        <v>0</v>
      </c>
      <c r="F132" s="9">
        <f t="shared" si="12"/>
        <v>0</v>
      </c>
      <c r="G132" s="9">
        <f t="shared" si="12"/>
        <v>0</v>
      </c>
      <c r="H132" s="9">
        <f t="shared" si="12"/>
        <v>0</v>
      </c>
    </row>
    <row r="133" spans="1:8" ht="12.75">
      <c r="A133" s="40" t="s">
        <v>91</v>
      </c>
      <c r="B133" s="11"/>
      <c r="C133" s="12"/>
      <c r="D133" s="12"/>
      <c r="E133" s="12"/>
      <c r="F133" s="12"/>
      <c r="G133" s="12"/>
      <c r="H133" s="12"/>
    </row>
    <row r="134" spans="1:4" ht="12.75">
      <c r="A134" s="40"/>
      <c r="C134" s="12"/>
      <c r="D134" s="27"/>
    </row>
    <row r="135" spans="1:3" s="99" customFormat="1" ht="15">
      <c r="A135" s="100" t="s">
        <v>6</v>
      </c>
      <c r="C135" s="101"/>
    </row>
    <row r="136" spans="1:8" s="99" customFormat="1" ht="15">
      <c r="A136" s="10" t="s">
        <v>19</v>
      </c>
      <c r="H136" s="102" t="s">
        <v>133</v>
      </c>
    </row>
    <row r="137" spans="1:8" ht="48">
      <c r="A137" s="95" t="s">
        <v>0</v>
      </c>
      <c r="B137" s="2" t="s">
        <v>1</v>
      </c>
      <c r="C137" s="3" t="s">
        <v>105</v>
      </c>
      <c r="D137" s="3" t="s">
        <v>106</v>
      </c>
      <c r="E137" s="3" t="s">
        <v>13</v>
      </c>
      <c r="F137" s="3" t="s">
        <v>107</v>
      </c>
      <c r="G137" s="3" t="s">
        <v>108</v>
      </c>
      <c r="H137" s="3" t="s">
        <v>2</v>
      </c>
    </row>
    <row r="138" spans="1:8" ht="12.75" customHeight="1">
      <c r="A138" s="50" t="s">
        <v>132</v>
      </c>
      <c r="B138" s="43">
        <v>34013</v>
      </c>
      <c r="C138" s="49">
        <v>206000</v>
      </c>
      <c r="D138" s="78">
        <v>206000</v>
      </c>
      <c r="E138" s="79">
        <v>0</v>
      </c>
      <c r="F138" s="78">
        <v>0</v>
      </c>
      <c r="G138" s="78">
        <v>0</v>
      </c>
      <c r="H138" s="78">
        <v>0</v>
      </c>
    </row>
    <row r="139" spans="1:8" ht="24.75" customHeight="1">
      <c r="A139" s="50" t="s">
        <v>76</v>
      </c>
      <c r="B139" s="43">
        <v>34017</v>
      </c>
      <c r="C139" s="49">
        <v>84000</v>
      </c>
      <c r="D139" s="78">
        <v>84000</v>
      </c>
      <c r="E139" s="79">
        <v>0</v>
      </c>
      <c r="F139" s="78">
        <v>0</v>
      </c>
      <c r="G139" s="78">
        <v>0</v>
      </c>
      <c r="H139" s="78">
        <v>0</v>
      </c>
    </row>
    <row r="140" spans="1:8" ht="12.75">
      <c r="A140" s="50" t="s">
        <v>75</v>
      </c>
      <c r="B140" s="43">
        <v>34053</v>
      </c>
      <c r="C140" s="49">
        <v>539000</v>
      </c>
      <c r="D140" s="78">
        <v>539000</v>
      </c>
      <c r="E140" s="79">
        <v>0</v>
      </c>
      <c r="F140" s="78">
        <v>0</v>
      </c>
      <c r="G140" s="78">
        <v>0</v>
      </c>
      <c r="H140" s="78">
        <v>0</v>
      </c>
    </row>
    <row r="141" spans="1:8" ht="12.75">
      <c r="A141" s="39" t="s">
        <v>12</v>
      </c>
      <c r="B141" s="43">
        <v>34070</v>
      </c>
      <c r="C141" s="22">
        <v>1213000</v>
      </c>
      <c r="D141" s="80">
        <v>1213000</v>
      </c>
      <c r="E141" s="80">
        <v>0</v>
      </c>
      <c r="F141" s="80">
        <v>0</v>
      </c>
      <c r="G141" s="80">
        <v>4702</v>
      </c>
      <c r="H141" s="80">
        <v>4702</v>
      </c>
    </row>
    <row r="142" spans="1:8" ht="12.75">
      <c r="A142" s="50" t="s">
        <v>117</v>
      </c>
      <c r="B142" s="43">
        <v>34940</v>
      </c>
      <c r="C142" s="22">
        <v>76000</v>
      </c>
      <c r="D142" s="80">
        <v>34207</v>
      </c>
      <c r="E142" s="80">
        <v>41793</v>
      </c>
      <c r="F142" s="80">
        <v>0</v>
      </c>
      <c r="G142" s="80">
        <v>0</v>
      </c>
      <c r="H142" s="80">
        <v>0</v>
      </c>
    </row>
    <row r="143" spans="1:8" ht="12.75">
      <c r="A143" s="50" t="s">
        <v>118</v>
      </c>
      <c r="B143" s="43">
        <v>34949</v>
      </c>
      <c r="C143" s="22">
        <v>22000</v>
      </c>
      <c r="D143" s="80">
        <v>22000</v>
      </c>
      <c r="E143" s="80">
        <v>0</v>
      </c>
      <c r="F143" s="80">
        <v>0</v>
      </c>
      <c r="G143" s="80">
        <v>0</v>
      </c>
      <c r="H143" s="80">
        <v>0</v>
      </c>
    </row>
    <row r="144" spans="1:8" ht="12.75">
      <c r="A144" s="50" t="s">
        <v>119</v>
      </c>
      <c r="B144" s="96"/>
      <c r="C144" s="22"/>
      <c r="D144" s="80"/>
      <c r="E144" s="80"/>
      <c r="F144" s="80"/>
      <c r="G144" s="80"/>
      <c r="H144" s="80"/>
    </row>
    <row r="145" spans="1:8" ht="15">
      <c r="A145" s="105" t="s">
        <v>4</v>
      </c>
      <c r="B145" s="106"/>
      <c r="C145" s="9">
        <f>SUM(C138:C144)</f>
        <v>2140000</v>
      </c>
      <c r="D145" s="9">
        <f>SUM(D138:D143)</f>
        <v>2098207</v>
      </c>
      <c r="E145" s="9">
        <f>SUM(E138:E143)</f>
        <v>41793</v>
      </c>
      <c r="F145" s="9">
        <f>SUM(F138:F143)</f>
        <v>0</v>
      </c>
      <c r="G145" s="9">
        <f>SUM(G138:G143)</f>
        <v>4702</v>
      </c>
      <c r="H145" s="9">
        <f>SUM(H138:H143)</f>
        <v>4702</v>
      </c>
    </row>
    <row r="146" spans="1:8" ht="15">
      <c r="A146" s="55"/>
      <c r="B146" s="55"/>
      <c r="C146" s="56"/>
      <c r="D146" s="56"/>
      <c r="E146" s="56"/>
      <c r="F146" s="56"/>
      <c r="G146" s="56"/>
      <c r="H146" s="56"/>
    </row>
    <row r="147" spans="1:8" s="99" customFormat="1" ht="15">
      <c r="A147" s="10" t="s">
        <v>20</v>
      </c>
      <c r="H147" s="102" t="s">
        <v>133</v>
      </c>
    </row>
    <row r="148" spans="1:8" ht="48">
      <c r="A148" s="1" t="s">
        <v>0</v>
      </c>
      <c r="B148" s="2" t="s">
        <v>1</v>
      </c>
      <c r="C148" s="3" t="s">
        <v>105</v>
      </c>
      <c r="D148" s="3" t="s">
        <v>106</v>
      </c>
      <c r="E148" s="3" t="s">
        <v>13</v>
      </c>
      <c r="F148" s="3" t="s">
        <v>107</v>
      </c>
      <c r="G148" s="3" t="s">
        <v>109</v>
      </c>
      <c r="H148" s="3" t="s">
        <v>2</v>
      </c>
    </row>
    <row r="149" spans="1:8" ht="12.75">
      <c r="A149" s="50" t="s">
        <v>75</v>
      </c>
      <c r="B149" s="43">
        <v>34053</v>
      </c>
      <c r="C149" s="49">
        <v>748000</v>
      </c>
      <c r="D149" s="15">
        <v>747852</v>
      </c>
      <c r="E149" s="49">
        <v>0</v>
      </c>
      <c r="F149" s="91">
        <v>0</v>
      </c>
      <c r="G149" s="49">
        <f>C149-D149</f>
        <v>148</v>
      </c>
      <c r="H149" s="15">
        <v>148</v>
      </c>
    </row>
    <row r="150" spans="1:8" ht="12.75">
      <c r="A150" s="14" t="s">
        <v>12</v>
      </c>
      <c r="B150" s="43">
        <v>34070</v>
      </c>
      <c r="C150" s="15">
        <v>1004000</v>
      </c>
      <c r="D150" s="15">
        <v>998335</v>
      </c>
      <c r="E150" s="15">
        <v>0</v>
      </c>
      <c r="F150" s="15">
        <v>0</v>
      </c>
      <c r="G150" s="49">
        <f>C150-D150</f>
        <v>5665</v>
      </c>
      <c r="H150" s="15">
        <v>5665</v>
      </c>
    </row>
    <row r="151" spans="1:8" ht="12.75">
      <c r="A151" s="86" t="s">
        <v>85</v>
      </c>
      <c r="B151" s="43">
        <v>34544</v>
      </c>
      <c r="C151" s="15">
        <v>923000</v>
      </c>
      <c r="D151" s="15">
        <v>923000</v>
      </c>
      <c r="E151" s="15">
        <v>0</v>
      </c>
      <c r="F151" s="15">
        <v>0</v>
      </c>
      <c r="G151" s="49">
        <f>C151-D151</f>
        <v>0</v>
      </c>
      <c r="H151" s="15">
        <v>0</v>
      </c>
    </row>
    <row r="152" spans="1:8" ht="25.5">
      <c r="A152" s="90" t="s">
        <v>86</v>
      </c>
      <c r="B152" s="43">
        <v>34352</v>
      </c>
      <c r="C152" s="15">
        <f>7800000+1900000</f>
        <v>9700000</v>
      </c>
      <c r="D152" s="15">
        <v>9700000</v>
      </c>
      <c r="E152" s="15">
        <v>0</v>
      </c>
      <c r="F152" s="92">
        <v>0</v>
      </c>
      <c r="G152" s="49">
        <f>C152-D152</f>
        <v>0</v>
      </c>
      <c r="H152" s="15">
        <v>0</v>
      </c>
    </row>
    <row r="153" spans="1:8" ht="15">
      <c r="A153" s="115" t="s">
        <v>4</v>
      </c>
      <c r="B153" s="116"/>
      <c r="C153" s="9">
        <f aca="true" t="shared" si="13" ref="C153:H153">SUM(C149:C152)</f>
        <v>12375000</v>
      </c>
      <c r="D153" s="29">
        <f t="shared" si="13"/>
        <v>12369187</v>
      </c>
      <c r="E153" s="29">
        <f t="shared" si="13"/>
        <v>0</v>
      </c>
      <c r="F153" s="29">
        <f t="shared" si="13"/>
        <v>0</v>
      </c>
      <c r="G153" s="29">
        <f t="shared" si="13"/>
        <v>5813</v>
      </c>
      <c r="H153" s="29">
        <f t="shared" si="13"/>
        <v>5813</v>
      </c>
    </row>
    <row r="156" s="99" customFormat="1" ht="15">
      <c r="A156" s="100" t="s">
        <v>41</v>
      </c>
    </row>
    <row r="157" spans="1:8" s="99" customFormat="1" ht="15">
      <c r="A157" s="10" t="s">
        <v>19</v>
      </c>
      <c r="H157" s="102" t="s">
        <v>133</v>
      </c>
    </row>
    <row r="158" spans="1:8" ht="48">
      <c r="A158" s="1" t="s">
        <v>0</v>
      </c>
      <c r="B158" s="2" t="s">
        <v>1</v>
      </c>
      <c r="C158" s="3" t="s">
        <v>105</v>
      </c>
      <c r="D158" s="3" t="s">
        <v>106</v>
      </c>
      <c r="E158" s="3" t="s">
        <v>49</v>
      </c>
      <c r="F158" s="3" t="s">
        <v>107</v>
      </c>
      <c r="G158" s="3" t="s">
        <v>108</v>
      </c>
      <c r="H158" s="3" t="s">
        <v>2</v>
      </c>
    </row>
    <row r="159" spans="1:8" ht="12.75">
      <c r="A159" s="74" t="s">
        <v>54</v>
      </c>
      <c r="B159" s="117">
        <v>35018</v>
      </c>
      <c r="C159" s="107">
        <v>3927780</v>
      </c>
      <c r="D159" s="107">
        <v>3927780</v>
      </c>
      <c r="E159" s="107">
        <v>0</v>
      </c>
      <c r="F159" s="107">
        <v>0</v>
      </c>
      <c r="G159" s="107">
        <v>0</v>
      </c>
      <c r="H159" s="107">
        <v>0</v>
      </c>
    </row>
    <row r="160" spans="1:8" ht="12.75">
      <c r="A160" s="50" t="s">
        <v>55</v>
      </c>
      <c r="B160" s="118"/>
      <c r="C160" s="108"/>
      <c r="D160" s="108"/>
      <c r="E160" s="108"/>
      <c r="F160" s="108"/>
      <c r="G160" s="108"/>
      <c r="H160" s="108"/>
    </row>
    <row r="161" spans="1:8" ht="12.75">
      <c r="A161" s="54" t="s">
        <v>65</v>
      </c>
      <c r="B161" s="118"/>
      <c r="C161" s="108"/>
      <c r="D161" s="108"/>
      <c r="E161" s="108"/>
      <c r="F161" s="108"/>
      <c r="G161" s="108"/>
      <c r="H161" s="108"/>
    </row>
    <row r="162" spans="1:8" ht="15">
      <c r="A162" s="105" t="s">
        <v>4</v>
      </c>
      <c r="B162" s="106"/>
      <c r="C162" s="29">
        <f aca="true" t="shared" si="14" ref="C162:H162">SUM(C159:C161)</f>
        <v>3927780</v>
      </c>
      <c r="D162" s="29">
        <f t="shared" si="14"/>
        <v>3927780</v>
      </c>
      <c r="E162" s="29">
        <f t="shared" si="14"/>
        <v>0</v>
      </c>
      <c r="F162" s="29">
        <f t="shared" si="14"/>
        <v>0</v>
      </c>
      <c r="G162" s="29">
        <f t="shared" si="14"/>
        <v>0</v>
      </c>
      <c r="H162" s="29">
        <f t="shared" si="14"/>
        <v>0</v>
      </c>
    </row>
    <row r="164" ht="12.75">
      <c r="A164" s="35"/>
    </row>
    <row r="165" spans="1:8" ht="12.75">
      <c r="A165" s="40"/>
      <c r="B165" s="40"/>
      <c r="C165" s="40"/>
      <c r="D165" s="40"/>
      <c r="E165" s="40"/>
      <c r="F165" s="40"/>
      <c r="G165" s="40"/>
      <c r="H165" s="40"/>
    </row>
    <row r="166" spans="1:8" ht="12.75">
      <c r="A166" s="40"/>
      <c r="B166" s="40"/>
      <c r="C166" s="40"/>
      <c r="D166" s="40"/>
      <c r="E166" s="40"/>
      <c r="F166" s="40"/>
      <c r="G166" s="40"/>
      <c r="H166" s="40"/>
    </row>
    <row r="167" spans="1:8" ht="12.75">
      <c r="A167" s="40"/>
      <c r="B167" s="40"/>
      <c r="C167" s="40"/>
      <c r="D167" s="40"/>
      <c r="E167" s="40"/>
      <c r="F167" s="40"/>
      <c r="G167" s="40"/>
      <c r="H167" s="40"/>
    </row>
    <row r="168" spans="1:8" ht="12.75">
      <c r="A168" s="40"/>
      <c r="B168" s="40"/>
      <c r="C168" s="40"/>
      <c r="D168" s="40"/>
      <c r="E168" s="40"/>
      <c r="F168" s="40"/>
      <c r="G168" s="40"/>
      <c r="H168" s="40"/>
    </row>
    <row r="169" spans="1:8" ht="12.75">
      <c r="A169" s="40"/>
      <c r="B169" s="40"/>
      <c r="C169" s="40"/>
      <c r="D169" s="40"/>
      <c r="E169" s="40"/>
      <c r="F169" s="40"/>
      <c r="G169" s="40"/>
      <c r="H169" s="40"/>
    </row>
    <row r="170" spans="1:8" ht="12.75">
      <c r="A170" s="40"/>
      <c r="B170" s="40"/>
      <c r="C170" s="40"/>
      <c r="D170" s="40"/>
      <c r="E170" s="40"/>
      <c r="F170" s="40"/>
      <c r="G170" s="40"/>
      <c r="H170" s="40"/>
    </row>
    <row r="171" spans="1:8" ht="12.75">
      <c r="A171" s="40"/>
      <c r="B171" s="40"/>
      <c r="C171" s="40"/>
      <c r="D171" s="40"/>
      <c r="E171" s="40"/>
      <c r="F171" s="40"/>
      <c r="G171" s="40"/>
      <c r="H171" s="40"/>
    </row>
    <row r="172" spans="1:8" ht="15">
      <c r="A172" s="10" t="s">
        <v>21</v>
      </c>
      <c r="H172" s="102" t="s">
        <v>133</v>
      </c>
    </row>
    <row r="173" spans="1:8" ht="20.25" customHeight="1">
      <c r="A173" s="30" t="s">
        <v>18</v>
      </c>
      <c r="B173" s="31"/>
      <c r="C173" s="32">
        <f aca="true" t="shared" si="15" ref="C173:H173">C7+C23+C39+C55+C68+C82+C92+C123+C145+C162</f>
        <v>8564088175</v>
      </c>
      <c r="D173" s="32">
        <f t="shared" si="15"/>
        <v>8558598343.26</v>
      </c>
      <c r="E173" s="32">
        <f t="shared" si="15"/>
        <v>2939974.86</v>
      </c>
      <c r="F173" s="32">
        <f t="shared" si="15"/>
        <v>2549856.88</v>
      </c>
      <c r="G173" s="32">
        <f t="shared" si="15"/>
        <v>1258216.31</v>
      </c>
      <c r="H173" s="32">
        <f t="shared" si="15"/>
        <v>3808073.1900000004</v>
      </c>
    </row>
    <row r="174" spans="1:8" ht="20.25" customHeight="1">
      <c r="A174" s="81"/>
      <c r="B174" s="82"/>
      <c r="C174" s="83"/>
      <c r="D174" s="83"/>
      <c r="E174" s="83"/>
      <c r="F174" s="83"/>
      <c r="G174" s="83"/>
      <c r="H174" s="83"/>
    </row>
    <row r="175" ht="12.75">
      <c r="G175" s="12"/>
    </row>
    <row r="176" spans="1:7" ht="12.75">
      <c r="A176" t="s">
        <v>42</v>
      </c>
      <c r="G176" s="12"/>
    </row>
    <row r="177" spans="1:7" ht="12.75">
      <c r="A177" t="s">
        <v>52</v>
      </c>
      <c r="C177" s="45">
        <v>1515</v>
      </c>
      <c r="G177" s="12"/>
    </row>
    <row r="178" spans="1:7" ht="12.75">
      <c r="A178" s="52" t="s">
        <v>67</v>
      </c>
      <c r="C178" s="45">
        <v>123446.2</v>
      </c>
      <c r="G178" s="12"/>
    </row>
    <row r="179" spans="1:7" ht="12.75">
      <c r="A179" s="52" t="s">
        <v>78</v>
      </c>
      <c r="C179" s="45">
        <v>5.73</v>
      </c>
      <c r="G179" s="12"/>
    </row>
    <row r="180" spans="1:7" ht="12.75">
      <c r="A180" t="s">
        <v>43</v>
      </c>
      <c r="C180" s="45">
        <v>1275440</v>
      </c>
      <c r="G180" s="12"/>
    </row>
    <row r="181" spans="1:7" ht="12.75">
      <c r="A181" t="s">
        <v>98</v>
      </c>
      <c r="C181" s="45">
        <v>146199.86</v>
      </c>
      <c r="G181" s="12"/>
    </row>
    <row r="182" spans="1:7" ht="12.75">
      <c r="A182" t="s">
        <v>128</v>
      </c>
      <c r="C182" s="45">
        <v>143579.09</v>
      </c>
      <c r="G182" s="12"/>
    </row>
    <row r="183" spans="1:7" ht="12.75">
      <c r="A183" t="s">
        <v>48</v>
      </c>
      <c r="G183" s="12"/>
    </row>
    <row r="184" spans="1:7" ht="12.75">
      <c r="A184" s="52" t="s">
        <v>57</v>
      </c>
      <c r="C184" s="45">
        <v>859671</v>
      </c>
      <c r="G184" s="12"/>
    </row>
    <row r="185" ht="12.75">
      <c r="G185" s="12"/>
    </row>
    <row r="186" spans="1:7" ht="12.75">
      <c r="A186" t="s">
        <v>44</v>
      </c>
      <c r="G186" s="12"/>
    </row>
    <row r="187" spans="1:7" ht="12.75">
      <c r="A187" t="s">
        <v>45</v>
      </c>
      <c r="C187" s="46">
        <v>1515</v>
      </c>
      <c r="G187" s="12"/>
    </row>
    <row r="188" spans="1:7" ht="12.75">
      <c r="A188" t="s">
        <v>46</v>
      </c>
      <c r="C188" s="94">
        <v>1398891.93</v>
      </c>
      <c r="G188" s="12"/>
    </row>
    <row r="189" spans="1:7" ht="12.75">
      <c r="A189" t="s">
        <v>31</v>
      </c>
      <c r="C189" s="45">
        <v>289778.95</v>
      </c>
      <c r="D189" s="52"/>
      <c r="G189" s="12"/>
    </row>
    <row r="190" spans="1:7" ht="12.75">
      <c r="A190" t="s">
        <v>92</v>
      </c>
      <c r="C190" s="45">
        <v>2113185.31</v>
      </c>
      <c r="G190" s="12"/>
    </row>
    <row r="191" spans="1:7" ht="12.75">
      <c r="A191" s="52" t="s">
        <v>104</v>
      </c>
      <c r="C191" s="46">
        <v>4702</v>
      </c>
      <c r="G191" s="12"/>
    </row>
    <row r="192" spans="1:7" ht="12.75">
      <c r="A192" s="52"/>
      <c r="C192" s="46"/>
      <c r="G192" s="12"/>
    </row>
    <row r="193" spans="1:7" ht="12.75">
      <c r="A193" s="52"/>
      <c r="C193" s="46"/>
      <c r="G193" s="12"/>
    </row>
    <row r="194" spans="1:7" ht="12.75">
      <c r="A194" s="52"/>
      <c r="C194" s="46"/>
      <c r="G194" s="12"/>
    </row>
    <row r="195" ht="15">
      <c r="A195" s="10" t="s">
        <v>22</v>
      </c>
    </row>
    <row r="196" spans="1:8" ht="15">
      <c r="A196" s="30" t="s">
        <v>18</v>
      </c>
      <c r="B196" s="31"/>
      <c r="C196" s="32">
        <f aca="true" t="shared" si="16" ref="C196:H196">C12+C31+C48+C62+C74+C132+C153</f>
        <v>228565406.6</v>
      </c>
      <c r="D196" s="32">
        <f t="shared" si="16"/>
        <v>222466682.3</v>
      </c>
      <c r="E196" s="32">
        <f t="shared" si="16"/>
        <v>766593.5</v>
      </c>
      <c r="F196" s="32">
        <f t="shared" si="16"/>
        <v>0</v>
      </c>
      <c r="G196" s="32">
        <f t="shared" si="16"/>
        <v>5332130.799999995</v>
      </c>
      <c r="H196" s="32">
        <f t="shared" si="16"/>
        <v>5332130.8</v>
      </c>
    </row>
    <row r="197" spans="3:7" ht="12.75">
      <c r="C197" s="46"/>
      <c r="G197" s="12"/>
    </row>
    <row r="198" spans="1:7" ht="12.75">
      <c r="A198" t="s">
        <v>47</v>
      </c>
      <c r="G198" s="12"/>
    </row>
    <row r="199" spans="1:8" ht="12.75">
      <c r="A199" t="s">
        <v>45</v>
      </c>
      <c r="C199" s="46">
        <f>H12</f>
        <v>16606</v>
      </c>
      <c r="G199" s="12"/>
      <c r="H199" s="12">
        <f>SUM(H173,H196)</f>
        <v>9140203.99</v>
      </c>
    </row>
    <row r="200" spans="1:7" ht="12.75">
      <c r="A200" t="s">
        <v>31</v>
      </c>
      <c r="C200" s="46">
        <f>H31</f>
        <v>3672557.89</v>
      </c>
      <c r="D200" s="52"/>
      <c r="G200" s="12"/>
    </row>
    <row r="201" spans="1:8" ht="12.75">
      <c r="A201" t="s">
        <v>46</v>
      </c>
      <c r="C201" s="46">
        <f>H48</f>
        <v>1577612.49</v>
      </c>
      <c r="G201" s="12"/>
      <c r="H201" s="12"/>
    </row>
    <row r="202" spans="1:7" ht="12.75">
      <c r="A202" s="52" t="s">
        <v>103</v>
      </c>
      <c r="C202" s="46">
        <f>H62</f>
        <v>59541.42</v>
      </c>
      <c r="G202" s="12"/>
    </row>
    <row r="203" spans="1:7" ht="12.75">
      <c r="A203" t="s">
        <v>92</v>
      </c>
      <c r="C203" s="46">
        <f>H132</f>
        <v>0</v>
      </c>
      <c r="G203" s="12"/>
    </row>
    <row r="204" spans="1:7" ht="12.75">
      <c r="A204" t="s">
        <v>104</v>
      </c>
      <c r="C204" s="46">
        <f>H153</f>
        <v>5813</v>
      </c>
      <c r="G204" s="12"/>
    </row>
    <row r="205" spans="1:7" ht="12.75">
      <c r="A205" s="84"/>
      <c r="C205" s="46"/>
      <c r="G205" s="12"/>
    </row>
    <row r="206" spans="3:7" ht="12.75">
      <c r="C206" s="46"/>
      <c r="G206" s="12"/>
    </row>
    <row r="207" ht="12.75">
      <c r="C207" s="46"/>
    </row>
    <row r="208" ht="12.75">
      <c r="C208" s="46"/>
    </row>
  </sheetData>
  <sheetProtection/>
  <mergeCells count="39">
    <mergeCell ref="B121:B122"/>
    <mergeCell ref="A80:A81"/>
    <mergeCell ref="D80:D81"/>
    <mergeCell ref="C121:C122"/>
    <mergeCell ref="A7:B7"/>
    <mergeCell ref="A12:B12"/>
    <mergeCell ref="A23:B23"/>
    <mergeCell ref="A55:B55"/>
    <mergeCell ref="A74:B74"/>
    <mergeCell ref="A62:B62"/>
    <mergeCell ref="A31:B31"/>
    <mergeCell ref="A39:B39"/>
    <mergeCell ref="A68:B68"/>
    <mergeCell ref="H80:H81"/>
    <mergeCell ref="C80:C81"/>
    <mergeCell ref="A82:B82"/>
    <mergeCell ref="E80:E81"/>
    <mergeCell ref="F80:F81"/>
    <mergeCell ref="A48:B48"/>
    <mergeCell ref="A92:B92"/>
    <mergeCell ref="B80:B81"/>
    <mergeCell ref="G80:G81"/>
    <mergeCell ref="A153:B153"/>
    <mergeCell ref="A162:B162"/>
    <mergeCell ref="B159:B161"/>
    <mergeCell ref="G159:G161"/>
    <mergeCell ref="A123:B123"/>
    <mergeCell ref="A132:B132"/>
    <mergeCell ref="E159:E161"/>
    <mergeCell ref="A145:B145"/>
    <mergeCell ref="C159:C161"/>
    <mergeCell ref="E121:E122"/>
    <mergeCell ref="F121:F122"/>
    <mergeCell ref="G121:G122"/>
    <mergeCell ref="H121:H122"/>
    <mergeCell ref="D121:D122"/>
    <mergeCell ref="H159:H161"/>
    <mergeCell ref="F159:F161"/>
    <mergeCell ref="D159:D161"/>
  </mergeCells>
  <printOptions/>
  <pageMargins left="0.5905511811023623" right="0.1968503937007874" top="0.9448818897637796" bottom="0.984251968503937" header="0.5118110236220472" footer="0.5118110236220472"/>
  <pageSetup firstPageNumber="46" useFirstPageNumber="1" horizontalDpi="600" verticalDpi="600" orientation="landscape" paperSize="9" scale="73" r:id="rId1"/>
  <headerFooter alignWithMargins="0">
    <oddFooter>&amp;L&amp;"Arial,Kurzíva"Zastupitelstvo Olomouckého kraje 24. 6. 2019
6. - Rozpočet Olomouckého kraje 2018 - závěrečný účet
Příloha č. 8: Vyúčtování finančních vztahů ke státnímu rozpočtu za rok 2018&amp;R&amp;"Arial,Kurzíva"Strana &amp;P (celkem 241)
&amp;"Arial,Obyčejné"
</oddFooter>
  </headerFooter>
  <rowBreaks count="4" manualBreakCount="4">
    <brk id="31" max="7" man="1"/>
    <brk id="62" max="7" man="1"/>
    <brk id="95" max="7" man="1"/>
    <brk id="1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Petra Vítková</dc:creator>
  <cp:keywords/>
  <dc:description/>
  <cp:lastModifiedBy>Balabuch Petr</cp:lastModifiedBy>
  <cp:lastPrinted>2019-05-27T15:12:53Z</cp:lastPrinted>
  <dcterms:created xsi:type="dcterms:W3CDTF">2003-04-14T15:02:19Z</dcterms:created>
  <dcterms:modified xsi:type="dcterms:W3CDTF">2019-06-04T06:40:30Z</dcterms:modified>
  <cp:category/>
  <cp:version/>
  <cp:contentType/>
  <cp:contentStatus/>
</cp:coreProperties>
</file>