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525" windowWidth="15480" windowHeight="11400" activeTab="5"/>
  </bookViews>
  <sheets>
    <sheet name="Příjmy" sheetId="4" r:id="rId1"/>
    <sheet name="predikce" sheetId="6" r:id="rId2"/>
    <sheet name="daně" sheetId="3" r:id="rId3"/>
    <sheet name="4112" sheetId="5" r:id="rId4"/>
    <sheet name="odbory" sheetId="1" r:id="rId5"/>
    <sheet name="odvody PO" sheetId="7" r:id="rId6"/>
  </sheets>
  <externalReferences>
    <externalReference r:id="rId7"/>
  </externalReferences>
  <definedNames>
    <definedName name="_xlnm.Print_Area" localSheetId="4">odbory!$A$1:$H$190</definedName>
    <definedName name="_xlnm.Print_Area" localSheetId="5">'odvody PO'!$A$1:$G$249</definedName>
    <definedName name="_xlnm.Print_Area" localSheetId="1">predikce!$A$1:$H$22</definedName>
    <definedName name="_xlnm.Print_Area" localSheetId="0">Příjmy!$A$1:$H$92</definedName>
  </definedNames>
  <calcPr calcId="145621"/>
</workbook>
</file>

<file path=xl/calcChain.xml><?xml version="1.0" encoding="utf-8"?>
<calcChain xmlns="http://schemas.openxmlformats.org/spreadsheetml/2006/main">
  <c r="G29" i="1" l="1"/>
  <c r="J11" i="3"/>
  <c r="J10" i="3"/>
  <c r="G86" i="4"/>
  <c r="G67" i="4"/>
  <c r="G45" i="4"/>
  <c r="G32" i="4"/>
  <c r="H10" i="3" l="1"/>
  <c r="H14" i="3"/>
  <c r="E12" i="1" l="1"/>
  <c r="F12" i="1"/>
  <c r="E20" i="1"/>
  <c r="K134" i="1"/>
  <c r="L134" i="1"/>
  <c r="F20" i="1" s="1"/>
  <c r="J134" i="1"/>
  <c r="K90" i="1"/>
  <c r="L90" i="1"/>
  <c r="J90" i="1"/>
  <c r="G25" i="1"/>
  <c r="G192" i="1"/>
  <c r="G179" i="1"/>
  <c r="G28" i="1" l="1"/>
  <c r="G27" i="1"/>
  <c r="H27" i="1" s="1"/>
  <c r="G26" i="1"/>
  <c r="G155" i="7" l="1"/>
  <c r="G162" i="7" l="1"/>
  <c r="H15" i="4"/>
  <c r="G243" i="7" l="1"/>
  <c r="G233" i="7"/>
  <c r="G212" i="7"/>
  <c r="D75" i="1" s="1"/>
  <c r="G205" i="7"/>
  <c r="D74" i="1" s="1"/>
  <c r="B184" i="7"/>
  <c r="B185" i="7" s="1"/>
  <c r="B186" i="7" s="1"/>
  <c r="B189" i="7" s="1"/>
  <c r="B190" i="7" s="1"/>
  <c r="B191" i="7" s="1"/>
  <c r="B192" i="7" s="1"/>
  <c r="B193" i="7" s="1"/>
  <c r="B194" i="7" s="1"/>
  <c r="B195" i="7" s="1"/>
  <c r="B196" i="7" s="1"/>
  <c r="B197" i="7" s="1"/>
  <c r="B198" i="7" s="1"/>
  <c r="B199" i="7" s="1"/>
  <c r="B200" i="7" s="1"/>
  <c r="B201" i="7" s="1"/>
  <c r="B202" i="7" s="1"/>
  <c r="B203" i="7" s="1"/>
  <c r="B204" i="7" s="1"/>
  <c r="A184" i="7"/>
  <c r="A185" i="7" s="1"/>
  <c r="A186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G169" i="7"/>
  <c r="E81" i="1" s="1"/>
  <c r="G165" i="7"/>
  <c r="G164" i="7"/>
  <c r="G163" i="7"/>
  <c r="G161" i="7"/>
  <c r="B161" i="7"/>
  <c r="A161" i="7"/>
  <c r="G160" i="7"/>
  <c r="G159" i="7"/>
  <c r="G158" i="7"/>
  <c r="G156" i="7"/>
  <c r="D72" i="1" s="1"/>
  <c r="G152" i="7"/>
  <c r="G127" i="7"/>
  <c r="D71" i="1" s="1"/>
  <c r="G166" i="7" l="1"/>
  <c r="G213" i="7" s="1"/>
  <c r="G244" i="7" s="1"/>
  <c r="B162" i="7"/>
  <c r="B163" i="7" s="1"/>
  <c r="B164" i="7" s="1"/>
  <c r="B165" i="7" s="1"/>
  <c r="B171" i="7" s="1"/>
  <c r="B172" i="7" s="1"/>
  <c r="B173" i="7" s="1"/>
  <c r="B174" i="7" s="1"/>
  <c r="B175" i="7" s="1"/>
  <c r="B176" i="7" s="1"/>
  <c r="B177" i="7" s="1"/>
  <c r="B178" i="7" s="1"/>
  <c r="B179" i="7" s="1"/>
  <c r="B180" i="7" s="1"/>
  <c r="B181" i="7" s="1"/>
  <c r="B182" i="7" s="1"/>
  <c r="A162" i="7"/>
  <c r="A163" i="7" s="1"/>
  <c r="A164" i="7" s="1"/>
  <c r="A165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D26" i="1"/>
  <c r="F63" i="4"/>
  <c r="E25" i="4"/>
  <c r="F11" i="4"/>
  <c r="F12" i="4"/>
  <c r="F13" i="4"/>
  <c r="E11" i="4"/>
  <c r="E12" i="4"/>
  <c r="E13" i="4"/>
  <c r="D11" i="4"/>
  <c r="D12" i="4"/>
  <c r="D13" i="4"/>
  <c r="E10" i="4"/>
  <c r="F10" i="4"/>
  <c r="D10" i="4"/>
  <c r="F9" i="4"/>
  <c r="K95" i="1"/>
  <c r="E17" i="1" s="1"/>
  <c r="L95" i="1"/>
  <c r="F17" i="1" s="1"/>
  <c r="J95" i="1"/>
  <c r="D17" i="1" s="1"/>
  <c r="K32" i="1"/>
  <c r="L32" i="1"/>
  <c r="J32" i="1"/>
  <c r="D12" i="1" s="1"/>
  <c r="D20" i="1"/>
  <c r="D16" i="1"/>
  <c r="G15" i="1"/>
  <c r="G24" i="1"/>
  <c r="G23" i="1"/>
  <c r="G116" i="1"/>
  <c r="G18" i="1" s="1"/>
  <c r="G13" i="1"/>
  <c r="K116" i="1"/>
  <c r="E18" i="1" s="1"/>
  <c r="L116" i="1"/>
  <c r="F18" i="1" s="1"/>
  <c r="J116" i="1"/>
  <c r="D18" i="1" s="1"/>
  <c r="D83" i="4" l="1"/>
  <c r="H26" i="1"/>
  <c r="D29" i="1"/>
  <c r="D73" i="1"/>
  <c r="D76" i="1" s="1"/>
  <c r="G91" i="1"/>
  <c r="G16" i="1" s="1"/>
  <c r="G159" i="1"/>
  <c r="G156" i="1"/>
  <c r="G144" i="1" l="1"/>
  <c r="G21" i="1" s="1"/>
  <c r="G32" i="1"/>
  <c r="G12" i="1" s="1"/>
  <c r="H13" i="3"/>
  <c r="H12" i="3"/>
  <c r="G10" i="3"/>
  <c r="G11" i="3"/>
  <c r="G12" i="3"/>
  <c r="G13" i="3"/>
  <c r="G14" i="3"/>
  <c r="C15" i="6" l="1"/>
  <c r="G85" i="4" l="1"/>
  <c r="G84" i="4"/>
  <c r="G83" i="4" l="1"/>
  <c r="G89" i="4" s="1"/>
  <c r="G109" i="1" l="1"/>
  <c r="D83" i="1" l="1"/>
  <c r="E16" i="4" l="1"/>
  <c r="F16" i="4"/>
  <c r="J14" i="3"/>
  <c r="J13" i="3"/>
  <c r="J12" i="3"/>
  <c r="D15" i="3"/>
  <c r="E15" i="3"/>
  <c r="F15" i="3"/>
  <c r="G15" i="3"/>
  <c r="I15" i="3"/>
  <c r="C15" i="3"/>
  <c r="J15" i="3" l="1"/>
  <c r="F45" i="4"/>
  <c r="E45" i="4"/>
  <c r="E65" i="4"/>
  <c r="F65" i="4"/>
  <c r="G65" i="4"/>
  <c r="D65" i="4"/>
  <c r="E85" i="4"/>
  <c r="F85" i="4"/>
  <c r="D85" i="4"/>
  <c r="E84" i="4"/>
  <c r="F84" i="4"/>
  <c r="D84" i="4"/>
  <c r="G13" i="4"/>
  <c r="G11" i="4"/>
  <c r="H11" i="4" s="1"/>
  <c r="G12" i="4"/>
  <c r="H12" i="4" s="1"/>
  <c r="G10" i="4"/>
  <c r="H10" i="4" s="1"/>
  <c r="G9" i="4"/>
  <c r="E9" i="4"/>
  <c r="H11" i="3"/>
  <c r="H15" i="3" s="1"/>
  <c r="E22" i="4"/>
  <c r="F22" i="4"/>
  <c r="D22" i="4"/>
  <c r="E21" i="4"/>
  <c r="F21" i="4"/>
  <c r="D21" i="4"/>
  <c r="F25" i="4"/>
  <c r="D25" i="4"/>
  <c r="H25" i="1"/>
  <c r="H28" i="1"/>
  <c r="F27" i="4"/>
  <c r="E26" i="4"/>
  <c r="E27" i="4"/>
  <c r="F26" i="4"/>
  <c r="D27" i="4"/>
  <c r="D26" i="4"/>
  <c r="H24" i="1"/>
  <c r="H23" i="1"/>
  <c r="H15" i="1"/>
  <c r="H13" i="1"/>
  <c r="H12" i="1"/>
  <c r="G153" i="1"/>
  <c r="G152" i="1" s="1"/>
  <c r="G22" i="1" s="1"/>
  <c r="E14" i="4"/>
  <c r="E17" i="4"/>
  <c r="E18" i="4"/>
  <c r="E19" i="4"/>
  <c r="E20" i="4"/>
  <c r="E23" i="4"/>
  <c r="E24" i="4"/>
  <c r="E28" i="4"/>
  <c r="E29" i="4"/>
  <c r="F14" i="4"/>
  <c r="F17" i="4"/>
  <c r="F18" i="4"/>
  <c r="F19" i="4"/>
  <c r="F20" i="4"/>
  <c r="F23" i="4"/>
  <c r="F24" i="4"/>
  <c r="F28" i="4"/>
  <c r="F29" i="4"/>
  <c r="F30" i="4"/>
  <c r="G18" i="4"/>
  <c r="G20" i="4"/>
  <c r="G95" i="1"/>
  <c r="G17" i="1" s="1"/>
  <c r="G123" i="1"/>
  <c r="G19" i="1" s="1"/>
  <c r="G134" i="1"/>
  <c r="G20" i="1" s="1"/>
  <c r="G28" i="4"/>
  <c r="G29" i="4"/>
  <c r="G30" i="4"/>
  <c r="G31" i="4"/>
  <c r="H31" i="4" s="1"/>
  <c r="D45" i="4"/>
  <c r="H45" i="4" s="1"/>
  <c r="D14" i="4"/>
  <c r="D16" i="4"/>
  <c r="D17" i="4"/>
  <c r="D18" i="4"/>
  <c r="D19" i="4"/>
  <c r="D20" i="4"/>
  <c r="D23" i="4"/>
  <c r="D24" i="4"/>
  <c r="D28" i="4"/>
  <c r="D29" i="4"/>
  <c r="D73" i="4"/>
  <c r="G73" i="4"/>
  <c r="E73" i="4"/>
  <c r="F73" i="4"/>
  <c r="H62" i="4"/>
  <c r="H39" i="4"/>
  <c r="H13" i="4"/>
  <c r="G10" i="6"/>
  <c r="D10" i="6"/>
  <c r="G15" i="6"/>
  <c r="G18" i="6"/>
  <c r="G13" i="6" s="1"/>
  <c r="D15" i="6"/>
  <c r="D18" i="6"/>
  <c r="D13" i="6" s="1"/>
  <c r="F10" i="6"/>
  <c r="C10" i="6"/>
  <c r="F15" i="6"/>
  <c r="F18" i="6"/>
  <c r="F13" i="6" s="1"/>
  <c r="F22" i="6" s="1"/>
  <c r="F25" i="6" s="1"/>
  <c r="C18" i="6"/>
  <c r="C13" i="6" s="1"/>
  <c r="H9" i="6"/>
  <c r="H11" i="6"/>
  <c r="H12" i="6"/>
  <c r="H14" i="6"/>
  <c r="H16" i="6"/>
  <c r="H17" i="6"/>
  <c r="H19" i="6"/>
  <c r="H20" i="6"/>
  <c r="H21" i="6"/>
  <c r="E14" i="6"/>
  <c r="E16" i="6"/>
  <c r="E17" i="6"/>
  <c r="E15" i="6"/>
  <c r="E19" i="6"/>
  <c r="E20" i="6"/>
  <c r="E21" i="6"/>
  <c r="E12" i="6"/>
  <c r="E11" i="6"/>
  <c r="E9" i="6"/>
  <c r="C14" i="1"/>
  <c r="B14" i="1"/>
  <c r="A14" i="1"/>
  <c r="C25" i="1"/>
  <c r="B25" i="1"/>
  <c r="A25" i="1"/>
  <c r="C24" i="1"/>
  <c r="B24" i="1"/>
  <c r="A24" i="1"/>
  <c r="C19" i="1"/>
  <c r="B19" i="1"/>
  <c r="A19" i="1"/>
  <c r="C12" i="1"/>
  <c r="B12" i="1"/>
  <c r="A12" i="1"/>
  <c r="C15" i="1"/>
  <c r="B15" i="1"/>
  <c r="A15" i="1"/>
  <c r="B19" i="5"/>
  <c r="C23" i="1"/>
  <c r="B23" i="1"/>
  <c r="A23" i="1"/>
  <c r="C20" i="1"/>
  <c r="B20" i="1"/>
  <c r="A20" i="1"/>
  <c r="C18" i="1"/>
  <c r="B18" i="1"/>
  <c r="A18" i="1"/>
  <c r="C17" i="1"/>
  <c r="B17" i="1"/>
  <c r="A17" i="1"/>
  <c r="C16" i="1"/>
  <c r="B16" i="1"/>
  <c r="A16" i="1"/>
  <c r="G17" i="4"/>
  <c r="C22" i="6" l="1"/>
  <c r="C25" i="6" s="1"/>
  <c r="H18" i="6"/>
  <c r="H65" i="4"/>
  <c r="H73" i="4"/>
  <c r="F86" i="4"/>
  <c r="F89" i="4" s="1"/>
  <c r="G14" i="4"/>
  <c r="H14" i="4" s="1"/>
  <c r="H9" i="4"/>
  <c r="H29" i="4"/>
  <c r="H30" i="4"/>
  <c r="H28" i="4"/>
  <c r="H20" i="4"/>
  <c r="H19" i="1"/>
  <c r="G24" i="4"/>
  <c r="H24" i="4" s="1"/>
  <c r="H22" i="1"/>
  <c r="D86" i="4"/>
  <c r="E86" i="4"/>
  <c r="E89" i="4" s="1"/>
  <c r="H16" i="1"/>
  <c r="G21" i="4"/>
  <c r="G16" i="4"/>
  <c r="H16" i="4" s="1"/>
  <c r="H11" i="1"/>
  <c r="H17" i="4"/>
  <c r="F32" i="4"/>
  <c r="F67" i="4" s="1"/>
  <c r="G27" i="4"/>
  <c r="H27" i="4" s="1"/>
  <c r="H21" i="1"/>
  <c r="G26" i="4"/>
  <c r="H26" i="4" s="1"/>
  <c r="H18" i="1"/>
  <c r="G23" i="4"/>
  <c r="H23" i="4" s="1"/>
  <c r="D32" i="4"/>
  <c r="D67" i="4" s="1"/>
  <c r="D72" i="4" s="1"/>
  <c r="D74" i="4" s="1"/>
  <c r="E32" i="4"/>
  <c r="E67" i="4" s="1"/>
  <c r="E72" i="4" s="1"/>
  <c r="E74" i="4" s="1"/>
  <c r="H21" i="4"/>
  <c r="G22" i="4"/>
  <c r="H22" i="4" s="1"/>
  <c r="H17" i="1"/>
  <c r="H20" i="1"/>
  <c r="G25" i="4"/>
  <c r="H25" i="4" s="1"/>
  <c r="E18" i="6"/>
  <c r="H15" i="6"/>
  <c r="H10" i="6"/>
  <c r="H13" i="6"/>
  <c r="G22" i="6"/>
  <c r="G25" i="6" s="1"/>
  <c r="D22" i="6"/>
  <c r="D25" i="6" s="1"/>
  <c r="E13" i="6"/>
  <c r="E10" i="6"/>
  <c r="F29" i="1"/>
  <c r="E29" i="1"/>
  <c r="H22" i="6" l="1"/>
  <c r="H25" i="6" s="1"/>
  <c r="F72" i="4"/>
  <c r="F74" i="4" s="1"/>
  <c r="F95" i="4" s="1"/>
  <c r="E95" i="4"/>
  <c r="H86" i="4"/>
  <c r="D89" i="4"/>
  <c r="H89" i="4" s="1"/>
  <c r="E22" i="6"/>
  <c r="E25" i="6" s="1"/>
  <c r="G69" i="1"/>
  <c r="G14" i="1" l="1"/>
  <c r="G19" i="4"/>
  <c r="D95" i="4"/>
  <c r="H14" i="1" l="1"/>
  <c r="H29" i="1"/>
  <c r="H19" i="4"/>
  <c r="H32" i="4" l="1"/>
  <c r="G72" i="4"/>
  <c r="G74" i="4" s="1"/>
  <c r="H67" i="4" l="1"/>
  <c r="H72" i="4"/>
  <c r="G95" i="4" l="1"/>
  <c r="H74" i="4"/>
  <c r="H95" i="4" l="1"/>
</calcChain>
</file>

<file path=xl/sharedStrings.xml><?xml version="1.0" encoding="utf-8"?>
<sst xmlns="http://schemas.openxmlformats.org/spreadsheetml/2006/main" count="996" uniqueCount="438">
  <si>
    <t>Správce:</t>
  </si>
  <si>
    <t xml:space="preserve">vedoucí odboru </t>
  </si>
  <si>
    <t>v tis.Kč</t>
  </si>
  <si>
    <t>§</t>
  </si>
  <si>
    <t>položka</t>
  </si>
  <si>
    <t>UZ</t>
  </si>
  <si>
    <t xml:space="preserve">název položky </t>
  </si>
  <si>
    <t>%</t>
  </si>
  <si>
    <t xml:space="preserve">Celkem </t>
  </si>
  <si>
    <t>FINANČNÍ VZTAHY K ROZPOČTŮM KRAJŮ</t>
  </si>
  <si>
    <t>K R A J</t>
  </si>
  <si>
    <t>příspěvek na výkon krajské správy celkem</t>
  </si>
  <si>
    <t>Středočeský</t>
  </si>
  <si>
    <t>Jihočeský</t>
  </si>
  <si>
    <t>Plzeňský</t>
  </si>
  <si>
    <t>Karlovarský</t>
  </si>
  <si>
    <t>Ústecký</t>
  </si>
  <si>
    <t>Liberecký</t>
  </si>
  <si>
    <t>Královehradecký</t>
  </si>
  <si>
    <t>Pardubický</t>
  </si>
  <si>
    <t>Vysočina</t>
  </si>
  <si>
    <t>Jihomoravský</t>
  </si>
  <si>
    <t>Olomoucký</t>
  </si>
  <si>
    <t>Zlínský</t>
  </si>
  <si>
    <t>Moravskoslezský</t>
  </si>
  <si>
    <t>Ú h r n</t>
  </si>
  <si>
    <t>Kritéria pro stanovení příspěvku na výkon státní správy:</t>
  </si>
  <si>
    <t xml:space="preserve">Odbor ekonomický </t>
  </si>
  <si>
    <t>ORJ - 07</t>
  </si>
  <si>
    <t>Ing. Jiří Juřena</t>
  </si>
  <si>
    <t xml:space="preserve">pol. 1361 - Správní poplatky                     </t>
  </si>
  <si>
    <t xml:space="preserve">§ 6172, pol. 2131 - Příjmy z pronájmu pozemků              </t>
  </si>
  <si>
    <t>Smlouva s Českými drahami, a.s. Praha o pronájmu parkovacích míst</t>
  </si>
  <si>
    <t xml:space="preserve">§ 6172, pol. 2132 - Příjmy z pronájmu ostatních nemovitostí     </t>
  </si>
  <si>
    <t>Příjmy z pronájmu nebytových prostor - provozování rychlého občerstvení (kantýna)</t>
  </si>
  <si>
    <t xml:space="preserve">§ 6172, pol. 2133 - Příjmy z pronájmu movitých věcí           </t>
  </si>
  <si>
    <t>Příjmy z pronájmu movitých věcí - provozování rychlého občerstvení (kantýna)</t>
  </si>
  <si>
    <t xml:space="preserve">Krajský úřad je v souvislosti s výkonem státní správy příjemcem správních poplatků podle zákona č. 634/2004 Sb., o správních poplatcích, za tyto úkony:                      </t>
  </si>
  <si>
    <t xml:space="preserve">položka 17 -  vydání stavebního povolení  </t>
  </si>
  <si>
    <t xml:space="preserve">§ 1032, pol. 2131 - Příjmy z pronájmu pozemků              </t>
  </si>
  <si>
    <t xml:space="preserve">Příjmem rozpočtu kraje je výnos z pokut uložených podle </t>
  </si>
  <si>
    <t xml:space="preserve"> - ust. § 31 odst. 8 zákona č. 99/2004 Sb., o rybářství,   rybářskou stráží a krajským úřadem, </t>
  </si>
  <si>
    <t xml:space="preserve"> - ust. § 38 odst. 7 zákona č. 76/2002 Sb., o integrované prevenci,krajským úřadem a 50% výše pokut uložených ČIŽP a KHS, </t>
  </si>
  <si>
    <t xml:space="preserve"> - ust. § 88a  zákona č. 114/1992 sb., o ochraně přírody a krajiny ve znění pozdějších předpisů,  krajským úřadem,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</si>
  <si>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</si>
  <si>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- ust. § 35 zákona č. 274/2001 Sb., o vodovodech a kanalizacích,  krajským úřadem,              </t>
  </si>
  <si>
    <t xml:space="preserve"> - ust. § 40 odst. 15 zákona č. 86/2002 Sb., o ochraně ovzduší ve znění pozdějších předpisů, krajským úřadem a musí být použit k ochraně ovzduší na území v jeho působnosti. </t>
  </si>
  <si>
    <t xml:space="preserve"> -  ust. § 39 odst. 8 zákona č. 356/2003 Sb., o chemických látkách a chemických přípravcích,  krajským úřadem. </t>
  </si>
  <si>
    <t>Odbor životního prostředí a zemědělství, ORJ - 09</t>
  </si>
  <si>
    <t>4. Odbor zdravotnictví, ORJ - 14</t>
  </si>
  <si>
    <t xml:space="preserve">Příjmy z pronájmu nemovitostí: </t>
  </si>
  <si>
    <t xml:space="preserve">§ 6172, pol. 3111 - Příjmy z prodeje pozemků                </t>
  </si>
  <si>
    <t>Příjmy z prodeje pozemků.</t>
  </si>
  <si>
    <t xml:space="preserve">§ 6172, pol. 3112 - Příjmy z prodeje ostatních nemovitostí a jejich částí </t>
  </si>
  <si>
    <t>Příjmy z prodeje nemovitostí.</t>
  </si>
  <si>
    <t xml:space="preserve">§ 6310, pol. 2141 - Příjmy z úroků                                          </t>
  </si>
  <si>
    <t>Odbor ekonomický, ORJ - 07</t>
  </si>
  <si>
    <t xml:space="preserve">Příjmy z úroků z bankovních účtů. </t>
  </si>
  <si>
    <t xml:space="preserve">§ 6172, pol. 2122 - Odvody příspěvkových organizací        </t>
  </si>
  <si>
    <t>koeficient   -    6,751705</t>
  </si>
  <si>
    <t>Daňové příjmy</t>
  </si>
  <si>
    <t>Daň z příjmů fyzických osob - závislá činnost</t>
  </si>
  <si>
    <t>Daň z příjmů fyzických osob - podnikatelé</t>
  </si>
  <si>
    <t>Daň z příjmů fyzických osob - zvláštní sazba</t>
  </si>
  <si>
    <t xml:space="preserve">Daň z příjmů právnických osob </t>
  </si>
  <si>
    <t>Daň z přidané hodnoty</t>
  </si>
  <si>
    <t>Daňový příjem</t>
  </si>
  <si>
    <t>celkem</t>
  </si>
  <si>
    <t>kraje</t>
  </si>
  <si>
    <t>DPH</t>
  </si>
  <si>
    <t>v tom:</t>
  </si>
  <si>
    <t>Daň z příjmů právnických osob celkem</t>
  </si>
  <si>
    <t>DPPO</t>
  </si>
  <si>
    <t>DPPO - placeno obcemi a kraji</t>
  </si>
  <si>
    <t>Daň z příjmů fyzických osob celkem</t>
  </si>
  <si>
    <t>DPFO - zvláštní sazba</t>
  </si>
  <si>
    <t>DPFO - závislá činnost celkem</t>
  </si>
  <si>
    <t>Daň z nemovitostí</t>
  </si>
  <si>
    <t>Celkem daňové příjmy</t>
  </si>
  <si>
    <t>Schválený rozpočet 2006</t>
  </si>
  <si>
    <t>Rozdíl</t>
  </si>
  <si>
    <t xml:space="preserve">obce </t>
  </si>
  <si>
    <t>DPFO - z podnikání celkem</t>
  </si>
  <si>
    <t>daň z ponikání - sdílená část výnosů</t>
  </si>
  <si>
    <t>daň z ponikání - 30 %</t>
  </si>
  <si>
    <t>DPFO -  sdílená část</t>
  </si>
  <si>
    <t>DPFO - 1,5 % motivace</t>
  </si>
  <si>
    <t>v mld.Kč</t>
  </si>
  <si>
    <t>a) Příjmy Olomouckého kraje</t>
  </si>
  <si>
    <t>název položky</t>
  </si>
  <si>
    <t>mezisoučet - daňové příjmy</t>
  </si>
  <si>
    <t>-</t>
  </si>
  <si>
    <t>Správní poplatky</t>
  </si>
  <si>
    <t xml:space="preserve">Odvody příspěvkových organizací </t>
  </si>
  <si>
    <t>Příjmy z pronájmu pozemků</t>
  </si>
  <si>
    <t>Příjmy z pronájmu ostatních nemovitostí a jejich částí</t>
  </si>
  <si>
    <t>Příjmy z pronájmu movitých věcí</t>
  </si>
  <si>
    <t>Příjmy z prodeje pozemků</t>
  </si>
  <si>
    <t xml:space="preserve">Příjmy z prodeje ostatních nemovitostí a jejich částí </t>
  </si>
  <si>
    <t>Příjmy z úroků</t>
  </si>
  <si>
    <t>Neinvestiční přijaté dotace ze státního rozpočtu v rámci souhrnného dotačního vztahu</t>
  </si>
  <si>
    <t xml:space="preserve">Splátky půjčených prostředků od obcí </t>
  </si>
  <si>
    <t>Celkem</t>
  </si>
  <si>
    <t>b) Fond sociálních potřeb</t>
  </si>
  <si>
    <t>Převody z rozpočtových účtů</t>
  </si>
  <si>
    <t>Platby za odebrané množství podzemní vody</t>
  </si>
  <si>
    <t>Příjmy Olomouckého kraje celkem</t>
  </si>
  <si>
    <t>Konsolidace</t>
  </si>
  <si>
    <t>Příjmy Olomouckého kraje celkem (po konsolidaci*)</t>
  </si>
  <si>
    <t>Konsolidace je očištění údajů v rozpočtu o interní přesuny peněžních prostředků uvnitř organizace mezi jednotlivými účty.</t>
  </si>
  <si>
    <t xml:space="preserve"> -</t>
  </si>
  <si>
    <t>Splátky půjčených prostředků od obecně prospěšných společností a podobných subjektů</t>
  </si>
  <si>
    <t xml:space="preserve"> - oblast školství </t>
  </si>
  <si>
    <t xml:space="preserve"> - oblast dopravy</t>
  </si>
  <si>
    <t xml:space="preserve"> - oblast kultury</t>
  </si>
  <si>
    <t xml:space="preserve"> - oblast sociálních věcí </t>
  </si>
  <si>
    <t xml:space="preserve"> - oblast zdravotnictví </t>
  </si>
  <si>
    <t>Příjmy z finančního vypořádání minulých let mezi krajem a obcemi</t>
  </si>
  <si>
    <t>1. Odvody z investičního fondu (v souvislosti s poskytnutím příspěvku na provoz - odpisy), UZ 006:</t>
  </si>
  <si>
    <t xml:space="preserve">2. Odvody z investičního fondu (spoluúčast na realizaci investičních akcí): </t>
  </si>
  <si>
    <t>Příjmy z licencí pro kamionovou dopravu</t>
  </si>
  <si>
    <t xml:space="preserve"> - oblast kultury (nové akce)</t>
  </si>
  <si>
    <t>UZ 010</t>
  </si>
  <si>
    <t>UZ 011</t>
  </si>
  <si>
    <t>UZ 013</t>
  </si>
  <si>
    <t>Nájemné za byt ponížený o poplatek do fondu oprav a odměnu za správu  dle nájemní smlouvy</t>
  </si>
  <si>
    <t xml:space="preserve">položka 96 - vydání integrovaného povolení nebo jeho změn                                                                     </t>
  </si>
  <si>
    <t>položka 122 - vydání rozhodnutí o udělení souhlasu v oblasti nakládání s odpady</t>
  </si>
  <si>
    <t>Financování celkem</t>
  </si>
  <si>
    <t>Celkové příjmy Olomouckého kraje celkem (včetně financování)</t>
  </si>
  <si>
    <t>Pokuty uložené za porušení povinností stanovených zákonem č. 40/1995 Sb., o regulaci reklamy a o změně a doplnění zákona č. 468/1991 Sb., o provozování rozhlasového a televizního vysílání a zákonem č. 562/1990 Sb., o cenách ve znění pozdějších předpisů</t>
  </si>
  <si>
    <t xml:space="preserve">Nostrifikace - uznávání rovnocennosti vysvědčení vydaných zahraničními školami. </t>
  </si>
  <si>
    <t>d) Financování</t>
  </si>
  <si>
    <t>Změna stavu krátkodobých prostředků na bankovních účtech</t>
  </si>
  <si>
    <t>Rekapitulace:</t>
  </si>
  <si>
    <t xml:space="preserve"> - oblast zdravotnictví  (nové akce)</t>
  </si>
  <si>
    <t>§ 3349, pol. 2111 - Příjmy z poskytování služeb  a výrobků</t>
  </si>
  <si>
    <t>Příjmy z poskytování služeb a výrobků</t>
  </si>
  <si>
    <t>Nájemné za pronájem vlastní honitby Olomouckého kraje Valšovice Střední lesnické škole Hranice, Jurikova 3. Výše nájemného za jeden běžný myslivecký rok byla stanovena Dodatkem č. 1 ke smlouvě o nájmu honitby Valšovice, který byl schválen usnesením Rady Olomouckého kraje č. UR/80/45/2004 ze dne 10.6.2004. Navýšení je způsobeno naúčtováním DPH.</t>
  </si>
  <si>
    <t xml:space="preserve">§ 3769, pol. 2212 - Sankční platby přijaté od jiných subjektů                        </t>
  </si>
  <si>
    <t xml:space="preserve">§ 6172, pol. 2212 - Sankční platby přijaté od jiných subjektů     </t>
  </si>
  <si>
    <t xml:space="preserve">Náklady řízení stanovené podle § 79 odst. 5 zákona č. 500/2004 Sb., správní řád, ve znění pozdějších  předpisů  ve spojení s  § 6 odst. 1 vyhlášky Ministerstva vnitra  č. 520/2005 Sb.,  o  rozsahu  hotových výdajů  a  ušlého výdělku, které správní orgán hradí jiným osobám, a o výši paušální částky nákladů řízení. Správní poplatky  za  vydávání  ověřených výstupů z  informačních  systémů veřejné správy podle zákona č. 365/2000 Sb., ve znění pozdějších předpisů a za provádění autorizované konverze podle zákona č. 300/2008 Sb, ve znění pozdějších předpisů.     </t>
  </si>
  <si>
    <t>Sankční platby přijaté od jiných subjektů</t>
  </si>
  <si>
    <t>ORG</t>
  </si>
  <si>
    <t>6172</t>
  </si>
  <si>
    <t>2122</t>
  </si>
  <si>
    <t xml:space="preserve">Odvody příspěvkových organizací        </t>
  </si>
  <si>
    <t>Oblast zdravotnictví</t>
  </si>
  <si>
    <t>CELKEM</t>
  </si>
  <si>
    <t>Převody z ostatních vlastních fondů</t>
  </si>
  <si>
    <t>Přijaté nekapitálové příspěvky a náhrady</t>
  </si>
  <si>
    <t>Dlouhodobé přijaté půjčené prostředky</t>
  </si>
  <si>
    <t>c) Fond na podporu výstavby a obnovy vodohospodářské infrastruktury na území Olomouckého kraje</t>
  </si>
  <si>
    <t xml:space="preserve">Celkem za oblast školství </t>
  </si>
  <si>
    <t>Celkem za oblast dopravy</t>
  </si>
  <si>
    <t>Celkem za oblast kultury</t>
  </si>
  <si>
    <t xml:space="preserve">Celkem za oblast sociální </t>
  </si>
  <si>
    <t xml:space="preserve">Celkem za oblast zdravotnictví </t>
  </si>
  <si>
    <t>1. Kancelář ředitele, ORJ - 03, ORG 90 000 000 000</t>
  </si>
  <si>
    <t>Poznámka: v části upravený rozpočet a skutečnost nejsou uvedeny všechny položky, protože nejsou součástí schváleného rozpočtu.</t>
  </si>
  <si>
    <t>Celkem za oblast školství</t>
  </si>
  <si>
    <t xml:space="preserve">Mateřská škola Olomouc, Blanická 16 </t>
  </si>
  <si>
    <t>ZŠ a MŠ při FN Olomouc</t>
  </si>
  <si>
    <t>ZŠ a MŠ logopedická Olomouc</t>
  </si>
  <si>
    <t>ZŠ prof. V. Vejdovského Litovel, nám. P. Otakara 777</t>
  </si>
  <si>
    <t>ZŠ prof. Z. Matějčka Olomouc, Svatoplukova 11</t>
  </si>
  <si>
    <t>Střední škola , Olomouc - Svatý Kopeček, B. Dvorského 17</t>
  </si>
  <si>
    <t xml:space="preserve">Základní škola Šternberk, Olomoucká 76 </t>
  </si>
  <si>
    <t xml:space="preserve">Základní škola Uničov, Šternberská 35 </t>
  </si>
  <si>
    <t>ZŠ, DD a ŠJ Litovel</t>
  </si>
  <si>
    <t>Gymnázium Jana Opletala, Litovel, Opletalova 189</t>
  </si>
  <si>
    <t>Gymnázium, Olomouc, Čajkovského 9</t>
  </si>
  <si>
    <t>Slovanské gymnázium, Olomouc, tř. J. z Poděbrad 13</t>
  </si>
  <si>
    <t>Gymnázium, Olomouc - Hejčín, Tomkova 45</t>
  </si>
  <si>
    <t>Gymnázium, Šternberk, Horní náměstí 5</t>
  </si>
  <si>
    <t xml:space="preserve">Gymnázium, Uničov, Gymnazijní 257   </t>
  </si>
  <si>
    <t>VOŠ a SPŠ elektrotechnická, Olomouc, Božetěchova 3</t>
  </si>
  <si>
    <t>Střední průmyslová škola strojnická, Olomouc, tř. 17.listopadu 49</t>
  </si>
  <si>
    <t xml:space="preserve">Střední škola zemědělská, Olomouc, U Hradiska 4  </t>
  </si>
  <si>
    <t>Obchodní akademie, Olomouc, tř.Spojenců 11</t>
  </si>
  <si>
    <t>SZŠ a VOŠ zdravotnická E.Pöttinga, Olomouc, Pöttingova 2</t>
  </si>
  <si>
    <t>SOŠ a SOU, Uničov,  Moravské náměstí 681</t>
  </si>
  <si>
    <t>Střední odborná škola Litovel, Komenského 677</t>
  </si>
  <si>
    <t>Sigmundova střední škola strojírenská, Lutín</t>
  </si>
  <si>
    <t>Střední škola logistiky a chemie, Olomouc, U Hradiska 29</t>
  </si>
  <si>
    <t>Střední škola polytechnická, Olomouc, Rooseveltova 79</t>
  </si>
  <si>
    <t>Střední škola polygrafická, Olomouc, Střední Novosadská 55</t>
  </si>
  <si>
    <t>Střední odborná škola obchodu a služeb, Olomouc, Štursova 14</t>
  </si>
  <si>
    <t xml:space="preserve">Střední škola technická a obchodní, Olomouc, Kosinova 4 </t>
  </si>
  <si>
    <t xml:space="preserve">ZUŠ Iši Krejčího Olomouc, Na Vozovce 32 </t>
  </si>
  <si>
    <t xml:space="preserve">ZUŠ "Žerotín" Olomouc, Kavaleristů 6 </t>
  </si>
  <si>
    <t>ZUŠ  M. Stibora - výtvarný obor, Olomouc, Pionýrská 4</t>
  </si>
  <si>
    <t xml:space="preserve">Základní umělecká škola Litovel, Jungmannova 740 </t>
  </si>
  <si>
    <t xml:space="preserve">Základní umělecká škola, Uničov,  Litovelská 190 </t>
  </si>
  <si>
    <t>Dům dětí a mládeže Olomouc</t>
  </si>
  <si>
    <t xml:space="preserve">Dům dětí a mládeže Litovel </t>
  </si>
  <si>
    <t>Dům dětí a mládeže Vila Tereza, Uničov</t>
  </si>
  <si>
    <t>DD a ŠJ , Olomouc, U sportovní haly 1a</t>
  </si>
  <si>
    <t>PPP Olomouckého kraje, Olomouc, U Sportovní haly 1a</t>
  </si>
  <si>
    <t>ZŠ a MŠ Mohelnice, Masarykova 4</t>
  </si>
  <si>
    <t xml:space="preserve">SŠ, ZŠ a MŠ Šumperk, Hanácká 3 </t>
  </si>
  <si>
    <t>Základní škola a Dětský domov Zábřeh</t>
  </si>
  <si>
    <t xml:space="preserve">Gymnázium, Šumperk, Masaryk. nám. 8 </t>
  </si>
  <si>
    <t xml:space="preserve">Gymnázium, Zábřeh, nám.Osvobození 20 </t>
  </si>
  <si>
    <t>VOŠ a SPŠ, Šumperk, Gen. Krátkého 1</t>
  </si>
  <si>
    <t xml:space="preserve">VOŠ a SŠ automobilní, Zábřeh, U Dráhy 6 </t>
  </si>
  <si>
    <t xml:space="preserve">SPŠ elektrotechnická, Mohelnice, G. Svobody 2 </t>
  </si>
  <si>
    <t xml:space="preserve">Střední odborná škola, Šumperk, Zemědělská 3 </t>
  </si>
  <si>
    <t xml:space="preserve">SOŠ a SOU, Šumperk, Gen. Krátkého 30 </t>
  </si>
  <si>
    <t xml:space="preserve">Obchodní akademie, Mohelnice, Olomoucká 82 </t>
  </si>
  <si>
    <t>OA a JŠ s právem státní jazykové zkoušky, Šumperk, Hlavní třída 31</t>
  </si>
  <si>
    <t>Střední zdravotnická škola, Šumperk, Kladská 2</t>
  </si>
  <si>
    <t>SŠ železniční a stavební, Šumperk, Bulharská 8</t>
  </si>
  <si>
    <t>OU a Praktická škola, Mohelnice, Vodní 27</t>
  </si>
  <si>
    <t xml:space="preserve">ZUŠ, Mohelnice, náměstí Svobody 15 </t>
  </si>
  <si>
    <t>ZUŠ, Šumperk, Žerotínova 11</t>
  </si>
  <si>
    <t xml:space="preserve">ZUŠ, Zábřeh, Farní 9 </t>
  </si>
  <si>
    <t xml:space="preserve">Dům dětí a mládeže MAGNET, Mohelnice </t>
  </si>
  <si>
    <t>SŠ, ZŠ a MŠ Prostějov, Komenského 10</t>
  </si>
  <si>
    <t>Základní škola a Dětský domov Prostějov</t>
  </si>
  <si>
    <t>Gymnázium Jiřího Wolkera,  Prostějov, Kollárova 3</t>
  </si>
  <si>
    <t>SOŠ průmyslová a SOU strojírenské, Prostějov, Lidická 4</t>
  </si>
  <si>
    <t xml:space="preserve">Obchodní akademie, Prostějov, Palackého 18 </t>
  </si>
  <si>
    <t>Střední zdravotnická škola , Prostějov, Vápenice 3</t>
  </si>
  <si>
    <t xml:space="preserve">ZUŠ Konice, Na Příhonech 425 </t>
  </si>
  <si>
    <t xml:space="preserve">DD a ŠJ, Konice, Vrchlického 369 </t>
  </si>
  <si>
    <t xml:space="preserve">DD a ŠJ, Plumlov, Balkán 333 </t>
  </si>
  <si>
    <t>SCHOLA SERVIS - zařízení pro DVPP a středisko služeb školám, Prostějov, přispěvková organizace</t>
  </si>
  <si>
    <t xml:space="preserve">ZŠ a MŠ Hranice, Nová 1820 </t>
  </si>
  <si>
    <t>Základní škola Lipník n. Bečvou, Osecká 301</t>
  </si>
  <si>
    <t>Gymnázium J. Škody, Přerov, Komenského 29</t>
  </si>
  <si>
    <t xml:space="preserve">Gymnázium, Hranice, Zborovská 293 </t>
  </si>
  <si>
    <t xml:space="preserve">Gymnázium, Kojetín, Sv. Čecha 683 </t>
  </si>
  <si>
    <t>Střední průmyslová škola Hranice</t>
  </si>
  <si>
    <t>SPŠ stavební, Lipník n. Bečvou, Komenského sady 257</t>
  </si>
  <si>
    <t xml:space="preserve">Střední průmyslová škola, Přerov, Havlíčkova 2 </t>
  </si>
  <si>
    <t>SŠ gastronomie a služeb, Přerov, Šířava 7</t>
  </si>
  <si>
    <t>Střední lesnická škola, Hranice, Jurikova 588</t>
  </si>
  <si>
    <t xml:space="preserve">Gymnázium J. Blahoslava a Stř.ped.škola, Přerov, Denisova 3 </t>
  </si>
  <si>
    <t>Střední škola zemědělská, Přerov, Osmek 47</t>
  </si>
  <si>
    <t>OA a JŠ s právem státní jazykové zkoušky, Přerov, Bartošova 24</t>
  </si>
  <si>
    <t>Střední zdravotnická škola, Hranice, Studentská 1095</t>
  </si>
  <si>
    <t>Střední škola elektrotechnická, Lipník nad Bečvou, Tyršova 781</t>
  </si>
  <si>
    <t>Střední škola technická, Přerov, Kouřilkova 8</t>
  </si>
  <si>
    <t>Střední škola řezbářská, Tovačov, Nádražní 146</t>
  </si>
  <si>
    <t xml:space="preserve">Odborné učiliště, Křenovice 8 </t>
  </si>
  <si>
    <t xml:space="preserve">ZUŠ, Hranice, Školní náměstí 35 </t>
  </si>
  <si>
    <t>ZUŠ B. Kozánka, Přerov</t>
  </si>
  <si>
    <t>ZUŠ A. Dvořáka, Lipník nad Bečvou, Havlíčkova 643</t>
  </si>
  <si>
    <t>Středisko volného času ATLAS a BIOS, Přerov</t>
  </si>
  <si>
    <t xml:space="preserve">DD a ŠJ, Hranice, Purgešova 4 </t>
  </si>
  <si>
    <t xml:space="preserve">DD a ŠJ, Lipník nad Bečvou, Tyršova 772 </t>
  </si>
  <si>
    <t>DD a ŠJ, Přerov, Sušilova 25</t>
  </si>
  <si>
    <t>ZŠ a MŠ při Priessnitzových léčebných lázních a.s., Jeseník</t>
  </si>
  <si>
    <t xml:space="preserve">Základní škola Jeseník, Fučíkova 312 </t>
  </si>
  <si>
    <t>Gymnázium, Jeseník, Komenského 281</t>
  </si>
  <si>
    <t>SOŠ a SOU strojírenské a stavební, Jeseník, Dukelská 1240</t>
  </si>
  <si>
    <t>Hotelová škola Vincenze Priessnitze, Jeseník, Dukelská 680</t>
  </si>
  <si>
    <t>Odborné učiliště a Praktická škola, Lipová - lázně 458</t>
  </si>
  <si>
    <t>SOŠ gastronomie a potravinářství, Jeseník, U Jatek 8</t>
  </si>
  <si>
    <t xml:space="preserve">SOŠ a SOU zemědělské, Horní Heřmanice 47 </t>
  </si>
  <si>
    <t>Základní umělecká škola Karla Ditterse Vidnava</t>
  </si>
  <si>
    <t>Základní umělecká škola Franze Schuberta Zlaté Hory</t>
  </si>
  <si>
    <t>Dětský domov a Školní jídelna, Černá Voda 1</t>
  </si>
  <si>
    <t>Správa silnic Olomouckého kraje, příspěvková organizace</t>
  </si>
  <si>
    <t>Domov pro seniory Javorník,příspěvková organizace</t>
  </si>
  <si>
    <t>Domov důchodců Kobylá nad Vidnavkou,příspěvková organizace</t>
  </si>
  <si>
    <t>Středisko pečovatelské služby Jeseník,příspěvková organizace</t>
  </si>
  <si>
    <t>Domov důchodců Červenka,příspěvková organizace</t>
  </si>
  <si>
    <t>Dům seniorů FRANTIŠEK Náměšť na Hané, příspěvková organizace</t>
  </si>
  <si>
    <t>Domov důchodců Hrubá Voda, příspěvková organizace</t>
  </si>
  <si>
    <t>Domov seniorů POHODA Chválkovice, příspěvková organizace</t>
  </si>
  <si>
    <t>Sociální služby pro seniory Olomouc, příspěvková organizace</t>
  </si>
  <si>
    <t>Klíč  centrum sociálních služeb Olomouc,příspěvková organizace</t>
  </si>
  <si>
    <t>Nové Zámky - poskytovatel sociálních služeb, příspěvková organizace</t>
  </si>
  <si>
    <t>Středisko sociální prevence Olomouc,příspěvková organizace</t>
  </si>
  <si>
    <t>Domov důchodců Šumperk,příspěvková organizace</t>
  </si>
  <si>
    <t>Domov důchodců Libina,příspěvková organizace</t>
  </si>
  <si>
    <t>Domov důchodců Štíty,příspěvková organizace</t>
  </si>
  <si>
    <t>Sociální služby Šumperk,příspěvková organizace</t>
  </si>
  <si>
    <t>Penzion pro důchodce Loštice,příspěvková organizace</t>
  </si>
  <si>
    <t xml:space="preserve">Domov Paprsek Olšany,příspěvková organizace </t>
  </si>
  <si>
    <t>Duha - centrum sociálních služeb Vikýřovice,přísp. org.</t>
  </si>
  <si>
    <t>Domov důchodců Prostějov,příspěvková organizace</t>
  </si>
  <si>
    <t>Domov důchodců Jesenec,příspěvková organizace</t>
  </si>
  <si>
    <t>Domov "Na Zámku",příspěvková organizace</t>
  </si>
  <si>
    <t>Sociální služby Prostějov ,příspěvková organizace</t>
  </si>
  <si>
    <t>Centrum sociálních služeb Prostějov,příspěvková organizace</t>
  </si>
  <si>
    <t>Domov pro seniory Radkova Lhota,příspěvková organizace</t>
  </si>
  <si>
    <t>Domov pro seniory Tovačov,příspěvková organizace</t>
  </si>
  <si>
    <t>Domov Větrný mlýn Skalička ,příspěvková organizace</t>
  </si>
  <si>
    <t xml:space="preserve">Centrum Dominika Kokory, příspěvková organizace </t>
  </si>
  <si>
    <t xml:space="preserve">Domov ADAM Dřevohostice, příspěvková organizace </t>
  </si>
  <si>
    <t xml:space="preserve">Domov Na zámečku Rokytnice, příspěvková organizace </t>
  </si>
  <si>
    <t>Dětské centrum Pavučinka Šumperk, příspěvková organizace</t>
  </si>
  <si>
    <t>Zdravotnická záchranná služba Olomouckého kraje, příspěvková organizace</t>
  </si>
  <si>
    <t>Dětský domov a Školní jídelna, Jeseník, Priessnitzova 405</t>
  </si>
  <si>
    <t>Odborný léčebný ústav Paseka, příspěková organizace</t>
  </si>
  <si>
    <t>Odborný léčebný ústav neurologicko-geriatrický Moravský Beroun, příspěvková organizace</t>
  </si>
  <si>
    <t>Zdravotnická záchranná služba Olomouckého kraje, příspěvková organiazace</t>
  </si>
  <si>
    <t>SŠ sociální péče a služeb, Zábřeh,  nám. 8. května 2</t>
  </si>
  <si>
    <t xml:space="preserve">SOU obchodní Prostějov,  nám. E. Husserla 1 </t>
  </si>
  <si>
    <t xml:space="preserve">Nájemné z pronájmů nemovitostí je odváděno do rozpočtu Olomouckého kraje v souladu s usnesením Zastupitelstva Olomouckého kraje č. UZ/11/31/2009 ze dne 11.12.2009, podle kterého byla schválena změna zřizovací listiny Vědecké knihovny v Olomouci. Dle této úpravy jsou příjmy z pronájmu nemovitostí Vědecké knihovny v Olomouci příjmem Olomouckého kraje. </t>
  </si>
  <si>
    <t xml:space="preserve">Jedná se o příjem sjednaný na základě smlouvy číslo 2010/00371/KH/DSM - Cena převodu práva užití obsahu plochy novin "Olomoucký kraj" - inzerce. (Miloslav Kyjevský - F.G.P. Studio Olomouc). 
</t>
  </si>
  <si>
    <t>Kanceláře hejtmana, ORJ - 02</t>
  </si>
  <si>
    <t>Příjem z pronájmu roleb městu Staré Město (2010/05461/KH/DSM) a Altis ski tour (2010/05462/KH/DSM), ORG 90000000000</t>
  </si>
  <si>
    <t xml:space="preserve">pol. 2441 - Splátky půjčených prostředků od obcí    </t>
  </si>
  <si>
    <t>1. Jeseníky - Sdružení cestovního ruchu - vrácení půjčky "Jeseníky turistům"</t>
  </si>
  <si>
    <t xml:space="preserve">Odbor životního prostředí a zemědělství, ORJ - 09, ORG 90 000 000 000 </t>
  </si>
  <si>
    <t>Kanceláře hejtmana, ORJ - 02, ORG 90 000 000 000</t>
  </si>
  <si>
    <t>6. Odbor Krajský živnostenský úřad, ORJ - 15, ORG 90 000 000 000</t>
  </si>
  <si>
    <t>5. Odbor zdravotnictví, ORJ - 14, ORG 90 000 000 000</t>
  </si>
  <si>
    <t>4. Odbor dopravy a silničního hospodářství, ORJ - 12, ORG 90 000 000 000</t>
  </si>
  <si>
    <t>3. Odbor školství, mládeže a tělovýchovy, ORJ - 10, ORG 90 000 000 000</t>
  </si>
  <si>
    <t xml:space="preserve">2. Odbor životního prostředí a zemědělství, ORJ - 09, ORG 90 000 000 000 </t>
  </si>
  <si>
    <t>1. Odbor správní a legislativní , ORJ - 05, ORG 90 000 000 000</t>
  </si>
  <si>
    <t>Kancelář ředitele, ORJ - 03 ORG 90 000 000 000</t>
  </si>
  <si>
    <t>Odbor majetkový a právní, ORJ - 04 , ORG 90 000 000 000</t>
  </si>
  <si>
    <t>Odbor majetkový a právní, ORJ - 04, ORG 90 000 000 000</t>
  </si>
  <si>
    <t>1. Odbor dopravy a silničního hospodářství, ORJ - 12, ORG 90 000 000 000</t>
  </si>
  <si>
    <t>2. Odbor Krajský živnostenský úřad, ORJ - 15, ORG 90 000 000 000</t>
  </si>
  <si>
    <t>3. Odbor kultury a památkové péče, ORJ - 13, ORG 90 000 001 601, UZ 23</t>
  </si>
  <si>
    <t>2. Odbor školství, mládeže a tělovýchovy, ORJ - 10, UZ 23</t>
  </si>
  <si>
    <t xml:space="preserve"> - ZZS OK , ORG 90 000 001 704, UZ 23</t>
  </si>
  <si>
    <t xml:space="preserve"> - OLÚ Moravský Beroun, ORG 90 000 001 701, UZ 23</t>
  </si>
  <si>
    <t xml:space="preserve"> - OLÚ Paseka, ORG 90 000 001 700, UZ 23</t>
  </si>
  <si>
    <t xml:space="preserve"> - Středomoravská nemocniční, a.s. , ORG 90 000 003 014, UZ 25</t>
  </si>
  <si>
    <t>Rozpočet na rok 2012</t>
  </si>
  <si>
    <t>SOŠ lesnická a strojírenská, Šternberk, Opavská 4</t>
  </si>
  <si>
    <t>Školní jídelna Olomouc-Hejčín, příspěvková organizace</t>
  </si>
  <si>
    <t xml:space="preserve">SŠ designu a módy, Prostějov, Vápenice 1 </t>
  </si>
  <si>
    <t>Vědecká knihovna v Olomouci</t>
  </si>
  <si>
    <t>Vlastivědné muzeum v Olomouci</t>
  </si>
  <si>
    <t>Archeologické centrum Olomouc, příspěvková organizace</t>
  </si>
  <si>
    <t>Muzeum Prostějovska v Prostějově, příspěvková organizace</t>
  </si>
  <si>
    <t>Lidová hvězdárna v Prostějově, příspěvková organizace</t>
  </si>
  <si>
    <t>Muzeum Komenského v Přerově, příspěvková organizace</t>
  </si>
  <si>
    <t>Vlastivědné muzeum v Šumperku, příspěvková organizace</t>
  </si>
  <si>
    <t>Vlastivědné muzeum Jesenicka, příspěvková organizace</t>
  </si>
  <si>
    <t>Domov Sněženka Jeseník,příspěvková organizace</t>
  </si>
  <si>
    <t xml:space="preserve">Vincentinum - poskytovatel sociálních služeb Šternberk; příspěvlpvá organizace </t>
  </si>
  <si>
    <t>Sdružená zařízení pro péči o dítě v Olomouci, příspěvková organizace</t>
  </si>
  <si>
    <t>8 = 7 / 2</t>
  </si>
  <si>
    <t>Daň z přidané hodnoty - vratka DPH</t>
  </si>
  <si>
    <t xml:space="preserve"> - oblast školství (rozpracované a nové akce)</t>
  </si>
  <si>
    <t xml:space="preserve"> - oblast kultury ("Brána poznání dokořán" - rezerva na opravy)</t>
  </si>
  <si>
    <t xml:space="preserve">Oblast školství (v souvislosti s poskytnutím příspěvku na provoz - odpisy) </t>
  </si>
  <si>
    <t>Základní škola a Mateřská škola logopedická Olomouc</t>
  </si>
  <si>
    <t>SPŠ elektrotechnická, Mohelnice, Gen. Svobody 2</t>
  </si>
  <si>
    <t>Gymnázium Šternberk, Horní nám. 5</t>
  </si>
  <si>
    <t>SŠ Olomouc, Svatý Kopeček, B. Dvorského 17</t>
  </si>
  <si>
    <t>Gymnázium  Olomouc, Čajkovského 9</t>
  </si>
  <si>
    <t>SŠ elektrotechnická, Lipník nad Bečvou, Tyršova 781</t>
  </si>
  <si>
    <t>SCHOLA SERVIS, M.Pujmanové 754, Prostějov</t>
  </si>
  <si>
    <t>SOŠ a SOU Šumperk, Gen. Krátkého 30</t>
  </si>
  <si>
    <t>Gymnázium Jeseník, Komenského 281</t>
  </si>
  <si>
    <t>VOŠ a SPŠ, elektrotechnická, Olomouc, Božetěchova 3</t>
  </si>
  <si>
    <t>SOŠ Litovel, Komenského 677</t>
  </si>
  <si>
    <t>SŠZ, Olomouc, U Hradiska 4</t>
  </si>
  <si>
    <t>ZUŠ M. Stibora, Olomouc, Pionýrská 4</t>
  </si>
  <si>
    <t>Gymnázium Olomouc - Hejčín, Tomkova 45</t>
  </si>
  <si>
    <t>SŠ polytechnická, Olomouc, Rooseveltova 79</t>
  </si>
  <si>
    <t>SŠ řezbářská, Tovačov, Nádražní 146</t>
  </si>
  <si>
    <t>Gymnázium J. Blahoslava a SŠ pedagogická, Přerov</t>
  </si>
  <si>
    <t>Střední lesnická škola Hranice, Jurikova 588</t>
  </si>
  <si>
    <t>DD a ŠJ Plumlov, Balkán 333</t>
  </si>
  <si>
    <t>SŠ technická, Mohlenice, 1. máje 2</t>
  </si>
  <si>
    <t>SŠ sociální péče a služeb, Zábřeh, nám. 8. května 2</t>
  </si>
  <si>
    <t xml:space="preserve">Oblast školství (spoluúčast na realizaci investičních akcí) </t>
  </si>
  <si>
    <t xml:space="preserve">Oblast dopravy (v souvislosti s poskytnutím příspěvku na provoz - odpisy) </t>
  </si>
  <si>
    <t xml:space="preserve">Oblast kultury (v souvislosti s poskytnutím příspěvku na provoz - odpisy) </t>
  </si>
  <si>
    <t xml:space="preserve">Oblast kultury (spoluúčast na realizaci investičních akcí) </t>
  </si>
  <si>
    <t xml:space="preserve">Oblast sociální </t>
  </si>
  <si>
    <t xml:space="preserve">(v souvislosti s poskytnutím příspěvku na provoz - odpisy) </t>
  </si>
  <si>
    <t xml:space="preserve">Oblast zdravotnictví (v souvislosti s poskytnutím příspěvku na provoz - odpisy) </t>
  </si>
  <si>
    <t xml:space="preserve">Změna stavu krátkodobých prostředků na bankovních účtech </t>
  </si>
  <si>
    <t>2. PŘÍJMY OLOMOUCKÉHO KRAJE NA ROK 2013</t>
  </si>
  <si>
    <t xml:space="preserve"> - pro rok 2013 nebyl objem příspěvku valorizován</t>
  </si>
  <si>
    <t xml:space="preserve"> - výchozí základnou pro výpočet příspěvku na výkon státní správy pro rok 2013 byl objem příspěvku v roce 2012</t>
  </si>
  <si>
    <t>2. Příjmy Olomouckého kraje na rok 2013</t>
  </si>
  <si>
    <t>Očekávaná skutečnost 2012</t>
  </si>
  <si>
    <t>Predikce 2013</t>
  </si>
  <si>
    <t>Návrh daňových příjmů Olomouckého kraje na rok 2013</t>
  </si>
  <si>
    <t>schválený rozpočet 2012</t>
  </si>
  <si>
    <t>upravený rozpočet k 31.8.2012</t>
  </si>
  <si>
    <t>očekávaná skutečnost 2012 dle predikce MF</t>
  </si>
  <si>
    <t>predikce MF na rok 2013</t>
  </si>
  <si>
    <t>návrh rozpočtu                        na rok 2013</t>
  </si>
  <si>
    <t>očekávaná skutečnost 2012 dle předpokladu Olomouckého kraje</t>
  </si>
  <si>
    <t>PŘÍJMY Olomouckého kraje na rok 2013</t>
  </si>
  <si>
    <t>návrh rozpočtu 2013</t>
  </si>
  <si>
    <t xml:space="preserve">Správní poplatky za vydání rozhodnutí silničního správního úřadu a speciálního stavebního úřadu, za vydání osvědčení odborné způsobilosti dopravců, za vydání průkazu profesní způsobilosti účitelů výuky a výcviku (učitelé autoškol), za vydání a opis eurolicencí a za vydání a opis osvědčení řidičů (dle novely zákona o správních poplatcích se od 1.7.2012 tyto poplatky staly správním poplatkem a sazba za vydání byla novelou výrazně zvýšena). </t>
  </si>
  <si>
    <t xml:space="preserve">Příjmy za pokuty uložené podle zákona č. 111/1997 Sb., o silniční dopravě a podle zákona č. 13/1997 Sb., o pozemních komunikacích (vážení vozidel, příp. za nedodržení podmínek stavebního povolení). Podle vývoje příjmů za rok 2011 a 2012 dochází ve větší míře ke snižování sankčních plateb z důvodu dodržování výše uvedených zákonů jak řidičů tak i dopravců.  </t>
  </si>
  <si>
    <t>Nájemné Domu dětí a mládeže Olomouc, ORG 90 000 001 350</t>
  </si>
  <si>
    <t xml:space="preserve">Správní poplatky za vidimiaci a legalizaci, vydávání osvědčení o státním občanství, výpisy z registru a matričních knih, ověřené výstupy z centrálních evidencí a rejstříků. </t>
  </si>
  <si>
    <t xml:space="preserve">Dohoda o spolupráci - společné užívání místnosti na adrese Žilinská 7, Olomouc (pracoviště OSV) </t>
  </si>
  <si>
    <t>2. Jeseníky - Sdružení cestovního ruchu - vráčení půjčky "Běžecké lyžování v Jeseníkách"</t>
  </si>
  <si>
    <t>4. Jeseníky - Sdružení cestovního ruchu - vrácení půjčky "Podpora zvyšování návštěvnosti a rozvoje cestovního ruchu turistického regionu Jeseníky</t>
  </si>
  <si>
    <t>3. Jeseníky - Sdružení cestovního ruchu - vrácení půjčky na překlenutí nedostatku hotovosti</t>
  </si>
  <si>
    <t>5. Střední Morava - Sdružení cestovního ruchu - vrácení půjčky "Turistická destinace II, poznání a pohoda"</t>
  </si>
  <si>
    <t>Město Javorník -  obnova vodovodního přiváděcího řádu a prameniště po povodni pro město Jarovník, ORG 72000008006</t>
  </si>
  <si>
    <t>Obec Bousín - oprava místní komunikace, ORG 72000008105</t>
  </si>
  <si>
    <t>Městys Němčice nad Hanou - víceúčlová hala - centrum sportovně - kulturního využití</t>
  </si>
  <si>
    <t>Správní poplatky za oprávnění k poskytování zdravotních služeb dle zákona č. 372/2011 Sb.</t>
  </si>
  <si>
    <t xml:space="preserve">pol. 2420 - Splátky půjčených prostředků od obecně prospěšných společností a podobných subjektů, ORG 72 000 003 000, ORJ - 02    </t>
  </si>
  <si>
    <t>1. Odbor životního prostředí a zemědělství</t>
  </si>
  <si>
    <t>2. Odbor dopravy a silničního hospodářství, ORJ - 12</t>
  </si>
  <si>
    <t>3. Odbor ekonomický, ORJ - 07</t>
  </si>
  <si>
    <t>Rozpočet na rok 2013</t>
  </si>
  <si>
    <r>
      <t>SPŠ a OA, Uničov, Školní 164)</t>
    </r>
    <r>
      <rPr>
        <vertAlign val="superscript"/>
        <sz val="10"/>
        <rFont val="Arial CE"/>
        <charset val="238"/>
      </rPr>
      <t>1</t>
    </r>
  </si>
  <si>
    <r>
      <t>Střední škola technická, Mohelnice, 1. máje 2 )</t>
    </r>
    <r>
      <rPr>
        <vertAlign val="superscript"/>
        <sz val="10"/>
        <rFont val="Arial CE"/>
        <charset val="238"/>
      </rPr>
      <t>2</t>
    </r>
  </si>
  <si>
    <r>
      <t>Švehlova střední škola, Prostějov, nám. Spojenců 17)</t>
    </r>
    <r>
      <rPr>
        <vertAlign val="superscript"/>
        <sz val="10"/>
        <rFont val="Arial CE"/>
        <charset val="238"/>
      </rPr>
      <t>3</t>
    </r>
  </si>
  <si>
    <t>Koordinátor IDS Olomouckého kraje</t>
  </si>
  <si>
    <t>v tis. Kč</t>
  </si>
  <si>
    <t>Domov Alfreda Skeneho Pavlovice u Přerova,přísp. org.</t>
  </si>
  <si>
    <t xml:space="preserve">Pozn. : </t>
  </si>
  <si>
    <r>
      <rPr>
        <vertAlign val="superscript"/>
        <sz val="9"/>
        <rFont val="Arial"/>
        <family val="2"/>
        <charset val="238"/>
      </rPr>
      <t>) 1</t>
    </r>
    <r>
      <rPr>
        <sz val="9"/>
        <rFont val="Arial"/>
        <family val="2"/>
        <charset val="238"/>
      </rPr>
      <t xml:space="preserve">  Sloučení SOŠ a SOU, Uničov, Moravské Náměstí 681 se SPŠ a OA Uničov, Školní 164, k 31.8.2012. Nástupnická organizace je SPŠ a OA Uničov. Nový název je SPŠ a SOU, Uničov, Školní 164.</t>
    </r>
  </si>
  <si>
    <r>
      <rPr>
        <vertAlign val="superscript"/>
        <sz val="9"/>
        <rFont val="Arial"/>
        <family val="2"/>
        <charset val="238"/>
      </rPr>
      <t xml:space="preserve">) 2 </t>
    </r>
    <r>
      <rPr>
        <sz val="9"/>
        <rFont val="Arial"/>
        <family val="2"/>
        <charset val="238"/>
      </rPr>
      <t xml:space="preserve"> Sloučení Střední školy technické, Mohelnice, 1. máje 2 se SOU zemědělským, Loštice, Palackého 338. Nástupnická organizace je Střední škola technická, Mohelnice. Nový název organizace je Střední škola technická a zemědělská, Mohelnice</t>
    </r>
  </si>
  <si>
    <r>
      <rPr>
        <vertAlign val="superscript"/>
        <sz val="9"/>
        <rFont val="Arial"/>
        <family val="2"/>
        <charset val="238"/>
      </rPr>
      <t>) 3</t>
    </r>
    <r>
      <rPr>
        <sz val="9"/>
        <rFont val="Arial"/>
        <family val="2"/>
        <charset val="238"/>
      </rPr>
      <t xml:space="preserve">  Sloučení Švehlovy střední školy, Prostějov, nám. Spojenců 17 se SOU stavebním, Prostějov, Fanderlíkova 25. Nástupnická organizace je Švehlova střední škola, Prostějov. Nový název organizace je Švehlova střední škola polytechnická, Prostějov.</t>
    </r>
  </si>
  <si>
    <t>PŘÍJMY Olomouckého kraje na rok 2013 - odvody příspěvkových organizací</t>
  </si>
  <si>
    <t xml:space="preserve">pol. 8115 - Změna stavu krátkodobých prostředků na bankovních účtech </t>
  </si>
  <si>
    <t>pol. 8123 - Dlouhodobé přijaté půjčené prostředky</t>
  </si>
  <si>
    <t>pol. 8223 - Dlouhodobé přijaté půjčené prostředky</t>
  </si>
  <si>
    <t>Jedná se o tranši č. 4 z úvěrového rámce s Komerční bankou na financování rozpracovaných investic ve výši 5 368 tis.Kč.</t>
  </si>
  <si>
    <t>Jedná se o tranši č. 7 z úvěrového rámce s Evropskou investiční bankou na financování rozpracovaných investic ve výši 297 218 tis.Kč.</t>
  </si>
  <si>
    <t>skutečnost k 22.11.2012</t>
  </si>
  <si>
    <t>Komentář:</t>
  </si>
  <si>
    <t>Jedná se o zapojení tranše z úvěrového rámce s Komerční bankou,a .s. na financování rozpracovaných investic ve výši 80 000 tis.Kč nevyčerpanou v roce 2012, zapojení tranše z úvěrového rámce EIB na financování rozpracovaných investic ve výši 55 000 tis.Kč nevyčerpanou v roce 2012 a  zapojení části přebytku hospodaření za rok 2012 na financování rozpracovaných investic ve výši 30 000 tis.Kč</t>
  </si>
  <si>
    <t>upravený rozpočet k 31.10.2012</t>
  </si>
  <si>
    <t>skutečnost k 31.10.2012</t>
  </si>
  <si>
    <t>8=7/4</t>
  </si>
  <si>
    <t xml:space="preserve">Daň z příjmů fyzických osob závislé činnosti a funkčních požitků </t>
  </si>
  <si>
    <t xml:space="preserve">Daň z příjmů fyzických osob ze samostatné výdělečné činnosti  </t>
  </si>
  <si>
    <t xml:space="preserve">Daň z příjmů fyzických osob z kapitálových výnosů </t>
  </si>
  <si>
    <t xml:space="preserve">Daň z příjmů právnických osob (bez placení obcemi) </t>
  </si>
  <si>
    <t xml:space="preserve">Daň z přidané hodnoty </t>
  </si>
  <si>
    <t>Vývoj daňových příjmů v roce 2012 a 2013 (souhrnně za kraje a obce)</t>
  </si>
  <si>
    <t>Správce: příslušné odbory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</si>
</sst>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K_č_-;\-* #,##0.00\ _K_č_-;_-* &quot;-&quot;??\ _K_č_-;_-@_-"/>
    <numFmt numFmtId="164" formatCode="##,##0"/>
    <numFmt numFmtId="165" formatCode="#,##0_\&quot;tis.Kč&quot;"/>
    <numFmt numFmtId="166" formatCode="#,##0.0"/>
    <numFmt numFmtId="167" formatCode="0.0"/>
    <numFmt numFmtId="168" formatCode="\-\ "/>
    <numFmt numFmtId="169" formatCode="0.###00_\&quot;tis.Kč&quot;"/>
    <numFmt numFmtId="170" formatCode="#,##0.000_\&quot;tis.Kč&quot;"/>
    <numFmt numFmtId="171" formatCode="#,##0.000"/>
  </numFmts>
  <fonts count="4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indexed="9"/>
      <name val="Arial"/>
      <family val="2"/>
      <charset val="238"/>
    </font>
    <font>
      <b/>
      <sz val="12"/>
      <color indexed="9"/>
      <name val="Arial"/>
      <family val="2"/>
      <charset val="238"/>
    </font>
    <font>
      <i/>
      <sz val="10"/>
      <name val="Arial"/>
      <family val="2"/>
      <charset val="238"/>
    </font>
    <font>
      <i/>
      <sz val="10"/>
      <color indexed="19"/>
      <name val="Arial"/>
      <family val="2"/>
      <charset val="238"/>
    </font>
    <font>
      <sz val="16"/>
      <name val="Arial"/>
      <family val="2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vertAlign val="superscript"/>
      <sz val="10"/>
      <name val="Arial CE"/>
      <charset val="238"/>
    </font>
    <font>
      <vertAlign val="superscript"/>
      <sz val="9"/>
      <name val="Arial"/>
      <family val="2"/>
      <charset val="238"/>
    </font>
    <font>
      <b/>
      <u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542">
    <xf numFmtId="0" fontId="0" fillId="0" borderId="0" xfId="0"/>
    <xf numFmtId="0" fontId="6" fillId="0" borderId="0" xfId="0" applyFont="1"/>
    <xf numFmtId="0" fontId="14" fillId="0" borderId="0" xfId="0" applyFont="1"/>
    <xf numFmtId="3" fontId="3" fillId="0" borderId="4" xfId="0" applyNumberFormat="1" applyFont="1" applyFill="1" applyBorder="1" applyAlignment="1">
      <alignment horizontal="right"/>
    </xf>
    <xf numFmtId="3" fontId="7" fillId="0" borderId="5" xfId="0" applyNumberFormat="1" applyFont="1" applyFill="1" applyBorder="1"/>
    <xf numFmtId="3" fontId="5" fillId="0" borderId="5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3" fontId="5" fillId="0" borderId="7" xfId="0" applyNumberFormat="1" applyFont="1" applyFill="1" applyBorder="1" applyAlignment="1">
      <alignment horizontal="right"/>
    </xf>
    <xf numFmtId="167" fontId="0" fillId="0" borderId="0" xfId="0" applyNumberFormat="1" applyAlignment="1">
      <alignment horizontal="center"/>
    </xf>
    <xf numFmtId="0" fontId="12" fillId="0" borderId="8" xfId="0" applyFont="1" applyBorder="1"/>
    <xf numFmtId="0" fontId="12" fillId="0" borderId="9" xfId="0" applyFont="1" applyBorder="1"/>
    <xf numFmtId="0" fontId="12" fillId="0" borderId="0" xfId="0" applyFont="1"/>
    <xf numFmtId="0" fontId="12" fillId="4" borderId="10" xfId="0" applyFont="1" applyFill="1" applyBorder="1"/>
    <xf numFmtId="0" fontId="12" fillId="4" borderId="11" xfId="0" applyFont="1" applyFill="1" applyBorder="1"/>
    <xf numFmtId="0" fontId="18" fillId="0" borderId="10" xfId="0" applyFont="1" applyBorder="1"/>
    <xf numFmtId="0" fontId="18" fillId="0" borderId="11" xfId="0" applyFont="1" applyBorder="1"/>
    <xf numFmtId="0" fontId="18" fillId="0" borderId="0" xfId="0" applyFont="1"/>
    <xf numFmtId="0" fontId="12" fillId="0" borderId="10" xfId="0" applyFont="1" applyBorder="1"/>
    <xf numFmtId="0" fontId="12" fillId="0" borderId="11" xfId="0" applyFont="1" applyBorder="1"/>
    <xf numFmtId="0" fontId="19" fillId="0" borderId="10" xfId="0" applyFont="1" applyBorder="1"/>
    <xf numFmtId="0" fontId="19" fillId="0" borderId="11" xfId="0" applyFont="1" applyBorder="1"/>
    <xf numFmtId="0" fontId="19" fillId="0" borderId="0" xfId="0" applyFont="1"/>
    <xf numFmtId="0" fontId="12" fillId="0" borderId="0" xfId="0" applyFont="1" applyFill="1" applyBorder="1"/>
    <xf numFmtId="167" fontId="0" fillId="0" borderId="10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0" fontId="12" fillId="4" borderId="0" xfId="0" applyFont="1" applyFill="1"/>
    <xf numFmtId="3" fontId="3" fillId="0" borderId="14" xfId="0" applyNumberFormat="1" applyFont="1" applyFill="1" applyBorder="1" applyAlignment="1">
      <alignment horizontal="right" vertical="center"/>
    </xf>
    <xf numFmtId="0" fontId="6" fillId="0" borderId="0" xfId="0" applyFont="1" applyFill="1"/>
    <xf numFmtId="0" fontId="0" fillId="0" borderId="0" xfId="0" applyFill="1"/>
    <xf numFmtId="3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/>
    <xf numFmtId="3" fontId="3" fillId="0" borderId="0" xfId="0" applyNumberFormat="1" applyFont="1" applyFill="1"/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3" fontId="0" fillId="0" borderId="0" xfId="0" applyNumberFormat="1" applyFill="1"/>
    <xf numFmtId="166" fontId="12" fillId="0" borderId="15" xfId="0" applyNumberFormat="1" applyFont="1" applyBorder="1" applyAlignment="1">
      <alignment horizontal="center"/>
    </xf>
    <xf numFmtId="166" fontId="12" fillId="0" borderId="16" xfId="0" applyNumberFormat="1" applyFont="1" applyBorder="1" applyAlignment="1">
      <alignment horizontal="center"/>
    </xf>
    <xf numFmtId="166" fontId="12" fillId="0" borderId="17" xfId="0" applyNumberFormat="1" applyFont="1" applyBorder="1" applyAlignment="1">
      <alignment horizontal="center"/>
    </xf>
    <xf numFmtId="166" fontId="12" fillId="4" borderId="18" xfId="0" applyNumberFormat="1" applyFont="1" applyFill="1" applyBorder="1" applyAlignment="1">
      <alignment horizontal="center"/>
    </xf>
    <xf numFmtId="166" fontId="12" fillId="4" borderId="2" xfId="0" applyNumberFormat="1" applyFont="1" applyFill="1" applyBorder="1" applyAlignment="1">
      <alignment horizontal="center"/>
    </xf>
    <xf numFmtId="166" fontId="12" fillId="4" borderId="19" xfId="0" applyNumberFormat="1" applyFont="1" applyFill="1" applyBorder="1" applyAlignment="1">
      <alignment horizontal="center"/>
    </xf>
    <xf numFmtId="166" fontId="18" fillId="0" borderId="18" xfId="0" applyNumberFormat="1" applyFont="1" applyBorder="1" applyAlignment="1">
      <alignment horizontal="center"/>
    </xf>
    <xf numFmtId="166" fontId="18" fillId="0" borderId="2" xfId="0" applyNumberFormat="1" applyFont="1" applyBorder="1" applyAlignment="1">
      <alignment horizontal="center"/>
    </xf>
    <xf numFmtId="166" fontId="18" fillId="0" borderId="19" xfId="0" applyNumberFormat="1" applyFont="1" applyBorder="1" applyAlignment="1">
      <alignment horizontal="center"/>
    </xf>
    <xf numFmtId="166" fontId="19" fillId="0" borderId="18" xfId="0" applyNumberFormat="1" applyFont="1" applyBorder="1" applyAlignment="1">
      <alignment horizontal="center"/>
    </xf>
    <xf numFmtId="166" fontId="19" fillId="0" borderId="2" xfId="0" applyNumberFormat="1" applyFont="1" applyBorder="1" applyAlignment="1">
      <alignment horizontal="center"/>
    </xf>
    <xf numFmtId="166" fontId="19" fillId="0" borderId="19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9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14" xfId="0" applyFill="1" applyBorder="1" applyAlignment="1">
      <alignment horizontal="center" vertical="center" wrapText="1"/>
    </xf>
    <xf numFmtId="3" fontId="5" fillId="0" borderId="24" xfId="0" applyNumberFormat="1" applyFont="1" applyFill="1" applyBorder="1"/>
    <xf numFmtId="3" fontId="5" fillId="0" borderId="0" xfId="0" applyNumberFormat="1" applyFont="1" applyFill="1" applyBorder="1"/>
    <xf numFmtId="1" fontId="5" fillId="0" borderId="20" xfId="0" applyNumberFormat="1" applyFon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/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168" fontId="3" fillId="0" borderId="28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8" fontId="3" fillId="0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/>
    </xf>
    <xf numFmtId="168" fontId="3" fillId="0" borderId="30" xfId="0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1" xfId="0" applyFont="1" applyFill="1" applyBorder="1"/>
    <xf numFmtId="0" fontId="22" fillId="0" borderId="0" xfId="0" applyFont="1" applyFill="1"/>
    <xf numFmtId="168" fontId="3" fillId="0" borderId="2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/>
    <xf numFmtId="1" fontId="3" fillId="0" borderId="23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7" fillId="0" borderId="2" xfId="0" applyFont="1" applyFill="1" applyBorder="1"/>
    <xf numFmtId="0" fontId="3" fillId="0" borderId="31" xfId="0" applyFont="1" applyFill="1" applyBorder="1" applyAlignment="1">
      <alignment vertical="center" wrapText="1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wrapText="1"/>
    </xf>
    <xf numFmtId="0" fontId="6" fillId="0" borderId="1" xfId="0" applyFont="1" applyFill="1" applyBorder="1"/>
    <xf numFmtId="3" fontId="6" fillId="0" borderId="1" xfId="0" applyNumberFormat="1" applyFont="1" applyFill="1" applyBorder="1"/>
    <xf numFmtId="0" fontId="7" fillId="0" borderId="0" xfId="0" applyFont="1" applyFill="1"/>
    <xf numFmtId="3" fontId="7" fillId="0" borderId="0" xfId="0" applyNumberFormat="1" applyFont="1" applyFill="1"/>
    <xf numFmtId="3" fontId="23" fillId="0" borderId="35" xfId="0" applyNumberFormat="1" applyFont="1" applyFill="1" applyBorder="1"/>
    <xf numFmtId="0" fontId="24" fillId="0" borderId="0" xfId="0" applyFont="1" applyFill="1"/>
    <xf numFmtId="0" fontId="0" fillId="0" borderId="0" xfId="0" applyFill="1" applyBorder="1"/>
    <xf numFmtId="0" fontId="13" fillId="0" borderId="0" xfId="0" applyFont="1" applyFill="1"/>
    <xf numFmtId="0" fontId="5" fillId="0" borderId="37" xfId="0" applyFont="1" applyFill="1" applyBorder="1"/>
    <xf numFmtId="0" fontId="5" fillId="0" borderId="38" xfId="0" applyFont="1" applyFill="1" applyBorder="1"/>
    <xf numFmtId="166" fontId="5" fillId="0" borderId="39" xfId="0" applyNumberFormat="1" applyFont="1" applyFill="1" applyBorder="1" applyAlignment="1">
      <alignment horizontal="center"/>
    </xf>
    <xf numFmtId="166" fontId="5" fillId="0" borderId="40" xfId="0" applyNumberFormat="1" applyFont="1" applyFill="1" applyBorder="1" applyAlignment="1">
      <alignment horizontal="center"/>
    </xf>
    <xf numFmtId="166" fontId="5" fillId="0" borderId="41" xfId="0" applyNumberFormat="1" applyFont="1" applyFill="1" applyBorder="1" applyAlignment="1">
      <alignment horizontal="center"/>
    </xf>
    <xf numFmtId="0" fontId="5" fillId="0" borderId="0" xfId="0" applyFont="1" applyFill="1"/>
    <xf numFmtId="0" fontId="9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43" xfId="0" applyFont="1" applyFill="1" applyBorder="1"/>
    <xf numFmtId="0" fontId="8" fillId="0" borderId="44" xfId="0" applyFont="1" applyFill="1" applyBorder="1" applyAlignment="1">
      <alignment horizontal="center"/>
    </xf>
    <xf numFmtId="166" fontId="7" fillId="0" borderId="5" xfId="0" applyNumberFormat="1" applyFont="1" applyFill="1" applyBorder="1"/>
    <xf numFmtId="0" fontId="3" fillId="0" borderId="45" xfId="0" applyFont="1" applyFill="1" applyBorder="1"/>
    <xf numFmtId="0" fontId="8" fillId="0" borderId="46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shrinkToFit="1"/>
    </xf>
    <xf numFmtId="0" fontId="26" fillId="0" borderId="0" xfId="0" applyFont="1" applyFill="1" applyBorder="1" applyAlignment="1" applyProtection="1">
      <alignment shrinkToFit="1"/>
    </xf>
    <xf numFmtId="0" fontId="25" fillId="0" borderId="0" xfId="0" applyFont="1" applyFill="1" applyBorder="1" applyAlignment="1" applyProtection="1">
      <alignment wrapText="1" shrinkToFit="1"/>
    </xf>
    <xf numFmtId="0" fontId="25" fillId="0" borderId="0" xfId="0" applyFont="1" applyFill="1" applyBorder="1" applyAlignment="1" applyProtection="1">
      <alignment wrapText="1"/>
    </xf>
    <xf numFmtId="0" fontId="26" fillId="0" borderId="0" xfId="0" applyFont="1" applyFill="1" applyBorder="1" applyAlignment="1" applyProtection="1">
      <alignment wrapText="1"/>
    </xf>
    <xf numFmtId="0" fontId="25" fillId="0" borderId="2" xfId="0" applyFont="1" applyFill="1" applyBorder="1" applyAlignment="1" applyProtection="1">
      <alignment wrapText="1"/>
    </xf>
    <xf numFmtId="0" fontId="25" fillId="0" borderId="47" xfId="0" applyFont="1" applyFill="1" applyBorder="1" applyAlignment="1" applyProtection="1">
      <alignment shrinkToFit="1"/>
    </xf>
    <xf numFmtId="0" fontId="25" fillId="0" borderId="2" xfId="0" applyFont="1" applyFill="1" applyBorder="1" applyAlignment="1" applyProtection="1">
      <alignment shrinkToFit="1"/>
    </xf>
    <xf numFmtId="1" fontId="5" fillId="0" borderId="48" xfId="0" applyNumberFormat="1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/>
    </xf>
    <xf numFmtId="10" fontId="0" fillId="0" borderId="0" xfId="0" applyNumberFormat="1" applyFill="1" applyAlignment="1">
      <alignment horizontal="right"/>
    </xf>
    <xf numFmtId="0" fontId="12" fillId="0" borderId="34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164" fontId="0" fillId="0" borderId="47" xfId="0" applyNumberFormat="1" applyFill="1" applyBorder="1" applyAlignment="1">
      <alignment wrapText="1"/>
    </xf>
    <xf numFmtId="1" fontId="0" fillId="0" borderId="25" xfId="0" applyNumberFormat="1" applyFill="1" applyBorder="1" applyAlignment="1">
      <alignment horizontal="center" vertical="center" wrapText="1"/>
    </xf>
    <xf numFmtId="1" fontId="0" fillId="0" borderId="26" xfId="0" applyNumberFormat="1" applyFill="1" applyBorder="1" applyAlignment="1">
      <alignment horizontal="center" vertical="center" wrapText="1"/>
    </xf>
    <xf numFmtId="164" fontId="0" fillId="0" borderId="26" xfId="0" applyNumberForma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" fontId="0" fillId="0" borderId="47" xfId="0" applyNumberFormat="1" applyFill="1" applyBorder="1" applyAlignment="1">
      <alignment horizontal="center"/>
    </xf>
    <xf numFmtId="164" fontId="0" fillId="0" borderId="47" xfId="0" applyNumberFormat="1" applyFill="1" applyBorder="1"/>
    <xf numFmtId="10" fontId="0" fillId="0" borderId="0" xfId="0" applyNumberFormat="1" applyFill="1" applyBorder="1" applyAlignment="1">
      <alignment horizontal="right"/>
    </xf>
    <xf numFmtId="0" fontId="12" fillId="0" borderId="49" xfId="0" applyFont="1" applyFill="1" applyBorder="1"/>
    <xf numFmtId="1" fontId="12" fillId="0" borderId="31" xfId="0" applyNumberFormat="1" applyFont="1" applyFill="1" applyBorder="1" applyAlignment="1">
      <alignment horizontal="center"/>
    </xf>
    <xf numFmtId="164" fontId="12" fillId="0" borderId="31" xfId="0" applyNumberFormat="1" applyFont="1" applyFill="1" applyBorder="1"/>
    <xf numFmtId="164" fontId="12" fillId="0" borderId="26" xfId="0" applyNumberFormat="1" applyFont="1" applyFill="1" applyBorder="1"/>
    <xf numFmtId="0" fontId="12" fillId="0" borderId="31" xfId="0" applyFont="1" applyFill="1" applyBorder="1"/>
    <xf numFmtId="0" fontId="0" fillId="0" borderId="34" xfId="0" applyFill="1" applyBorder="1" applyAlignment="1">
      <alignment horizontal="left" vertical="center"/>
    </xf>
    <xf numFmtId="0" fontId="12" fillId="0" borderId="52" xfId="0" applyFont="1" applyFill="1" applyBorder="1"/>
    <xf numFmtId="1" fontId="12" fillId="0" borderId="26" xfId="0" applyNumberFormat="1" applyFont="1" applyFill="1" applyBorder="1" applyAlignment="1">
      <alignment horizontal="center"/>
    </xf>
    <xf numFmtId="0" fontId="12" fillId="0" borderId="26" xfId="0" applyFont="1" applyFill="1" applyBorder="1"/>
    <xf numFmtId="3" fontId="5" fillId="0" borderId="27" xfId="0" applyNumberFormat="1" applyFont="1" applyFill="1" applyBorder="1"/>
    <xf numFmtId="0" fontId="0" fillId="0" borderId="0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3" fontId="0" fillId="5" borderId="0" xfId="0" applyNumberFormat="1" applyFill="1"/>
    <xf numFmtId="3" fontId="2" fillId="5" borderId="0" xfId="0" applyNumberFormat="1" applyFont="1" applyFill="1"/>
    <xf numFmtId="10" fontId="0" fillId="5" borderId="0" xfId="0" applyNumberFormat="1" applyFill="1"/>
    <xf numFmtId="0" fontId="0" fillId="5" borderId="0" xfId="0" applyFill="1"/>
    <xf numFmtId="1" fontId="3" fillId="5" borderId="0" xfId="0" applyNumberFormat="1" applyFont="1" applyFill="1" applyAlignment="1">
      <alignment horizontal="left"/>
    </xf>
    <xf numFmtId="1" fontId="0" fillId="5" borderId="0" xfId="0" applyNumberFormat="1" applyFill="1" applyAlignment="1">
      <alignment horizontal="center"/>
    </xf>
    <xf numFmtId="1" fontId="4" fillId="5" borderId="0" xfId="0" applyNumberFormat="1" applyFont="1" applyFill="1" applyAlignment="1">
      <alignment horizontal="left"/>
    </xf>
    <xf numFmtId="0" fontId="14" fillId="5" borderId="0" xfId="0" applyFont="1" applyFill="1"/>
    <xf numFmtId="0" fontId="3" fillId="5" borderId="2" xfId="0" applyFont="1" applyFill="1" applyBorder="1" applyAlignment="1">
      <alignment horizontal="center" vertical="center"/>
    </xf>
    <xf numFmtId="0" fontId="3" fillId="5" borderId="0" xfId="0" applyFont="1" applyFill="1" applyAlignment="1">
      <alignment vertical="center"/>
    </xf>
    <xf numFmtId="0" fontId="5" fillId="5" borderId="0" xfId="0" applyFont="1" applyFill="1"/>
    <xf numFmtId="1" fontId="3" fillId="5" borderId="0" xfId="0" applyNumberFormat="1" applyFont="1" applyFill="1" applyAlignment="1">
      <alignment horizontal="center"/>
    </xf>
    <xf numFmtId="0" fontId="3" fillId="5" borderId="0" xfId="0" applyFont="1" applyFill="1"/>
    <xf numFmtId="3" fontId="3" fillId="5" borderId="0" xfId="0" applyNumberFormat="1" applyFont="1" applyFill="1"/>
    <xf numFmtId="10" fontId="3" fillId="5" borderId="0" xfId="0" applyNumberFormat="1" applyFont="1" applyFill="1"/>
    <xf numFmtId="0" fontId="6" fillId="5" borderId="0" xfId="0" applyFont="1" applyFill="1"/>
    <xf numFmtId="1" fontId="3" fillId="5" borderId="0" xfId="0" applyNumberFormat="1" applyFont="1" applyFill="1" applyBorder="1" applyAlignment="1">
      <alignment wrapText="1"/>
    </xf>
    <xf numFmtId="1" fontId="5" fillId="5" borderId="0" xfId="0" applyNumberFormat="1" applyFont="1" applyFill="1" applyBorder="1" applyAlignment="1">
      <alignment horizontal="left"/>
    </xf>
    <xf numFmtId="1" fontId="6" fillId="5" borderId="0" xfId="0" applyNumberFormat="1" applyFont="1" applyFill="1" applyBorder="1" applyAlignment="1">
      <alignment horizontal="left"/>
    </xf>
    <xf numFmtId="165" fontId="6" fillId="5" borderId="0" xfId="0" applyNumberFormat="1" applyFont="1" applyFill="1" applyBorder="1" applyAlignment="1">
      <alignment horizontal="right"/>
    </xf>
    <xf numFmtId="0" fontId="6" fillId="5" borderId="0" xfId="0" applyFont="1" applyFill="1" applyBorder="1"/>
    <xf numFmtId="0" fontId="3" fillId="5" borderId="0" xfId="0" applyFont="1" applyFill="1" applyAlignment="1">
      <alignment horizontal="left"/>
    </xf>
    <xf numFmtId="1" fontId="7" fillId="5" borderId="0" xfId="0" applyNumberFormat="1" applyFont="1" applyFill="1" applyAlignment="1">
      <alignment horizontal="left"/>
    </xf>
    <xf numFmtId="3" fontId="3" fillId="5" borderId="0" xfId="0" applyNumberFormat="1" applyFont="1" applyFill="1" applyAlignment="1">
      <alignment horizontal="left"/>
    </xf>
    <xf numFmtId="10" fontId="3" fillId="5" borderId="0" xfId="0" applyNumberFormat="1" applyFont="1" applyFill="1" applyAlignment="1">
      <alignment horizontal="left"/>
    </xf>
    <xf numFmtId="0" fontId="3" fillId="5" borderId="0" xfId="0" applyFont="1" applyFill="1" applyBorder="1" applyAlignment="1">
      <alignment horizontal="left"/>
    </xf>
    <xf numFmtId="0" fontId="7" fillId="5" borderId="0" xfId="0" applyFont="1" applyFill="1"/>
    <xf numFmtId="3" fontId="7" fillId="5" borderId="0" xfId="0" applyNumberFormat="1" applyFont="1" applyFill="1"/>
    <xf numFmtId="1" fontId="7" fillId="5" borderId="0" xfId="0" applyNumberFormat="1" applyFont="1" applyFill="1" applyAlignment="1">
      <alignment horizontal="center"/>
    </xf>
    <xf numFmtId="10" fontId="7" fillId="5" borderId="0" xfId="0" applyNumberFormat="1" applyFont="1" applyFill="1"/>
    <xf numFmtId="0" fontId="10" fillId="0" borderId="2" xfId="0" applyFont="1" applyFill="1" applyBorder="1"/>
    <xf numFmtId="0" fontId="3" fillId="5" borderId="23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25" fillId="0" borderId="34" xfId="0" applyFont="1" applyFill="1" applyBorder="1" applyAlignment="1" applyProtection="1">
      <alignment shrinkToFit="1"/>
    </xf>
    <xf numFmtId="0" fontId="25" fillId="0" borderId="0" xfId="0" applyFont="1" applyFill="1" applyBorder="1" applyAlignment="1" applyProtection="1">
      <alignment vertical="center" wrapText="1" shrinkToFit="1"/>
    </xf>
    <xf numFmtId="168" fontId="22" fillId="0" borderId="28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" fontId="3" fillId="5" borderId="14" xfId="0" applyNumberFormat="1" applyFont="1" applyFill="1" applyBorder="1" applyAlignment="1">
      <alignment horizontal="left" wrapText="1"/>
    </xf>
    <xf numFmtId="4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3" fillId="0" borderId="22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3" fillId="0" borderId="33" xfId="0" applyNumberFormat="1" applyFont="1" applyFill="1" applyBorder="1" applyAlignment="1">
      <alignment vertical="center"/>
    </xf>
    <xf numFmtId="4" fontId="3" fillId="0" borderId="34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4" fontId="3" fillId="0" borderId="36" xfId="0" applyNumberFormat="1" applyFont="1" applyFill="1" applyBorder="1" applyAlignment="1">
      <alignment vertical="center"/>
    </xf>
    <xf numFmtId="1" fontId="12" fillId="0" borderId="14" xfId="0" applyNumberFormat="1" applyFont="1" applyFill="1" applyBorder="1" applyAlignment="1">
      <alignment horizontal="center"/>
    </xf>
    <xf numFmtId="164" fontId="12" fillId="0" borderId="14" xfId="0" applyNumberFormat="1" applyFont="1" applyFill="1" applyBorder="1"/>
    <xf numFmtId="164" fontId="12" fillId="0" borderId="34" xfId="0" applyNumberFormat="1" applyFont="1" applyFill="1" applyBorder="1"/>
    <xf numFmtId="0" fontId="12" fillId="0" borderId="14" xfId="0" applyFont="1" applyFill="1" applyBorder="1"/>
    <xf numFmtId="0" fontId="5" fillId="0" borderId="3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5" fillId="0" borderId="49" xfId="0" applyFont="1" applyFill="1" applyBorder="1"/>
    <xf numFmtId="1" fontId="5" fillId="0" borderId="31" xfId="0" applyNumberFormat="1" applyFont="1" applyFill="1" applyBorder="1" applyAlignment="1">
      <alignment horizontal="center"/>
    </xf>
    <xf numFmtId="164" fontId="5" fillId="0" borderId="31" xfId="0" applyNumberFormat="1" applyFont="1" applyFill="1" applyBorder="1"/>
    <xf numFmtId="0" fontId="5" fillId="0" borderId="31" xfId="0" applyFont="1" applyFill="1" applyBorder="1"/>
    <xf numFmtId="0" fontId="27" fillId="0" borderId="0" xfId="0" applyFont="1"/>
    <xf numFmtId="0" fontId="27" fillId="2" borderId="0" xfId="0" applyFont="1" applyFill="1" applyBorder="1"/>
    <xf numFmtId="3" fontId="27" fillId="2" borderId="0" xfId="0" applyNumberFormat="1" applyFont="1" applyFill="1" applyBorder="1" applyAlignment="1">
      <alignment horizontal="right"/>
    </xf>
    <xf numFmtId="0" fontId="30" fillId="2" borderId="0" xfId="0" applyFont="1" applyFill="1" applyAlignment="1">
      <alignment horizontal="left" wrapText="1"/>
    </xf>
    <xf numFmtId="0" fontId="31" fillId="2" borderId="0" xfId="0" applyFont="1" applyFill="1" applyAlignment="1">
      <alignment horizontal="left" wrapText="1"/>
    </xf>
    <xf numFmtId="3" fontId="34" fillId="5" borderId="2" xfId="0" applyNumberFormat="1" applyFont="1" applyFill="1" applyBorder="1" applyAlignment="1">
      <alignment horizontal="right" vertical="center"/>
    </xf>
    <xf numFmtId="0" fontId="3" fillId="5" borderId="0" xfId="0" applyFont="1" applyFill="1" applyAlignment="1">
      <alignment horizontal="justify" wrapText="1"/>
    </xf>
    <xf numFmtId="165" fontId="7" fillId="5" borderId="0" xfId="0" applyNumberFormat="1" applyFont="1" applyFill="1" applyBorder="1" applyAlignment="1">
      <alignment horizontal="right"/>
    </xf>
    <xf numFmtId="0" fontId="0" fillId="5" borderId="0" xfId="0" applyFill="1" applyAlignment="1">
      <alignment wrapText="1"/>
    </xf>
    <xf numFmtId="0" fontId="0" fillId="5" borderId="0" xfId="0" applyFill="1" applyBorder="1" applyAlignment="1">
      <alignment wrapText="1"/>
    </xf>
    <xf numFmtId="1" fontId="3" fillId="5" borderId="0" xfId="0" applyNumberFormat="1" applyFont="1" applyFill="1" applyAlignment="1">
      <alignment horizontal="left" wrapText="1"/>
    </xf>
    <xf numFmtId="0" fontId="1" fillId="0" borderId="0" xfId="0" applyFont="1"/>
    <xf numFmtId="0" fontId="1" fillId="2" borderId="1" xfId="0" applyFont="1" applyFill="1" applyBorder="1"/>
    <xf numFmtId="0" fontId="12" fillId="2" borderId="2" xfId="0" applyFont="1" applyFill="1" applyBorder="1"/>
    <xf numFmtId="0" fontId="1" fillId="0" borderId="0" xfId="0" applyFont="1" applyAlignment="1"/>
    <xf numFmtId="0" fontId="12" fillId="3" borderId="2" xfId="0" applyFont="1" applyFill="1" applyBorder="1"/>
    <xf numFmtId="0" fontId="12" fillId="2" borderId="3" xfId="0" applyFont="1" applyFill="1" applyBorder="1"/>
    <xf numFmtId="3" fontId="0" fillId="6" borderId="0" xfId="0" applyNumberFormat="1" applyFill="1"/>
    <xf numFmtId="10" fontId="0" fillId="6" borderId="0" xfId="0" applyNumberFormat="1" applyFill="1"/>
    <xf numFmtId="0" fontId="0" fillId="6" borderId="0" xfId="0" applyFill="1"/>
    <xf numFmtId="1" fontId="0" fillId="6" borderId="0" xfId="0" applyNumberFormat="1" applyFill="1" applyAlignment="1">
      <alignment horizontal="center"/>
    </xf>
    <xf numFmtId="0" fontId="1" fillId="6" borderId="0" xfId="0" applyFont="1" applyFill="1"/>
    <xf numFmtId="0" fontId="27" fillId="6" borderId="0" xfId="0" applyFont="1" applyFill="1" applyBorder="1"/>
    <xf numFmtId="3" fontId="3" fillId="6" borderId="0" xfId="0" applyNumberFormat="1" applyFont="1" applyFill="1" applyBorder="1" applyAlignment="1">
      <alignment vertical="center"/>
    </xf>
    <xf numFmtId="0" fontId="3" fillId="6" borderId="0" xfId="0" applyFont="1" applyFill="1" applyBorder="1" applyAlignment="1">
      <alignment vertical="center"/>
    </xf>
    <xf numFmtId="0" fontId="3" fillId="6" borderId="0" xfId="0" applyFont="1" applyFill="1" applyAlignment="1">
      <alignment vertical="center"/>
    </xf>
    <xf numFmtId="0" fontId="3" fillId="6" borderId="0" xfId="0" applyFont="1" applyFill="1"/>
    <xf numFmtId="0" fontId="0" fillId="0" borderId="0" xfId="0" applyFill="1" applyAlignment="1">
      <alignment horizontal="right"/>
    </xf>
    <xf numFmtId="1" fontId="1" fillId="0" borderId="23" xfId="0" applyNumberFormat="1" applyFont="1" applyFill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3" fontId="3" fillId="0" borderId="2" xfId="0" applyNumberFormat="1" applyFont="1" applyFill="1" applyBorder="1"/>
    <xf numFmtId="4" fontId="3" fillId="0" borderId="22" xfId="0" applyNumberFormat="1" applyFont="1" applyFill="1" applyBorder="1"/>
    <xf numFmtId="0" fontId="1" fillId="0" borderId="0" xfId="0" applyFont="1" applyFill="1" applyBorder="1"/>
    <xf numFmtId="0" fontId="1" fillId="0" borderId="2" xfId="0" applyFont="1" applyFill="1" applyBorder="1"/>
    <xf numFmtId="0" fontId="29" fillId="5" borderId="0" xfId="0" applyFont="1" applyFill="1"/>
    <xf numFmtId="0" fontId="33" fillId="5" borderId="0" xfId="0" applyFont="1" applyFill="1" applyBorder="1"/>
    <xf numFmtId="0" fontId="28" fillId="5" borderId="0" xfId="0" applyFont="1" applyFill="1"/>
    <xf numFmtId="0" fontId="33" fillId="5" borderId="0" xfId="0" applyFont="1" applyFill="1"/>
    <xf numFmtId="0" fontId="32" fillId="5" borderId="0" xfId="0" applyFont="1" applyFill="1"/>
    <xf numFmtId="0" fontId="22" fillId="5" borderId="0" xfId="0" applyFont="1" applyFill="1"/>
    <xf numFmtId="0" fontId="36" fillId="5" borderId="0" xfId="0" applyFont="1" applyFill="1" applyBorder="1"/>
    <xf numFmtId="0" fontId="1" fillId="0" borderId="0" xfId="0" applyFont="1" applyFill="1"/>
    <xf numFmtId="0" fontId="27" fillId="5" borderId="0" xfId="0" applyFont="1" applyFill="1"/>
    <xf numFmtId="1" fontId="33" fillId="5" borderId="0" xfId="0" applyNumberFormat="1" applyFont="1" applyFill="1"/>
    <xf numFmtId="0" fontId="1" fillId="0" borderId="2" xfId="0" applyFont="1" applyFill="1" applyBorder="1" applyAlignment="1">
      <alignment wrapText="1"/>
    </xf>
    <xf numFmtId="1" fontId="3" fillId="0" borderId="0" xfId="0" applyNumberFormat="1" applyFont="1" applyFill="1" applyAlignment="1">
      <alignment horizontal="center"/>
    </xf>
    <xf numFmtId="10" fontId="3" fillId="0" borderId="0" xfId="0" applyNumberFormat="1" applyFont="1" applyFill="1"/>
    <xf numFmtId="3" fontId="3" fillId="0" borderId="31" xfId="0" applyNumberFormat="1" applyFont="1" applyFill="1" applyBorder="1" applyAlignment="1">
      <alignment vertical="center"/>
    </xf>
    <xf numFmtId="3" fontId="3" fillId="0" borderId="31" xfId="0" applyNumberFormat="1" applyFont="1" applyFill="1" applyBorder="1" applyAlignment="1">
      <alignment horizontal="right" vertical="center"/>
    </xf>
    <xf numFmtId="3" fontId="3" fillId="5" borderId="14" xfId="0" applyNumberFormat="1" applyFont="1" applyFill="1" applyBorder="1" applyAlignment="1"/>
    <xf numFmtId="3" fontId="3" fillId="0" borderId="2" xfId="0" applyNumberFormat="1" applyFont="1" applyFill="1" applyBorder="1" applyAlignment="1"/>
    <xf numFmtId="4" fontId="3" fillId="5" borderId="22" xfId="0" applyNumberFormat="1" applyFont="1" applyFill="1" applyBorder="1" applyAlignment="1">
      <alignment vertical="center"/>
    </xf>
    <xf numFmtId="1" fontId="10" fillId="5" borderId="23" xfId="0" applyNumberFormat="1" applyFont="1" applyFill="1" applyBorder="1" applyAlignment="1">
      <alignment horizontal="center"/>
    </xf>
    <xf numFmtId="1" fontId="10" fillId="5" borderId="2" xfId="0" applyNumberFormat="1" applyFont="1" applyFill="1" applyBorder="1" applyAlignment="1">
      <alignment horizontal="center"/>
    </xf>
    <xf numFmtId="0" fontId="10" fillId="5" borderId="2" xfId="0" applyFont="1" applyFill="1" applyBorder="1"/>
    <xf numFmtId="3" fontId="7" fillId="5" borderId="2" xfId="0" applyNumberFormat="1" applyFont="1" applyFill="1" applyBorder="1"/>
    <xf numFmtId="1" fontId="0" fillId="5" borderId="28" xfId="0" applyNumberFormat="1" applyFill="1" applyBorder="1" applyAlignment="1">
      <alignment horizontal="center"/>
    </xf>
    <xf numFmtId="1" fontId="0" fillId="5" borderId="14" xfId="0" applyNumberFormat="1" applyFill="1" applyBorder="1" applyAlignment="1">
      <alignment horizontal="center"/>
    </xf>
    <xf numFmtId="1" fontId="1" fillId="5" borderId="14" xfId="0" applyNumberFormat="1" applyFont="1" applyFill="1" applyBorder="1" applyAlignment="1">
      <alignment horizontal="left" wrapText="1"/>
    </xf>
    <xf numFmtId="3" fontId="0" fillId="5" borderId="14" xfId="0" applyNumberForma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 vertical="center"/>
    </xf>
    <xf numFmtId="3" fontId="3" fillId="5" borderId="2" xfId="0" applyNumberFormat="1" applyFont="1" applyFill="1" applyBorder="1"/>
    <xf numFmtId="3" fontId="3" fillId="5" borderId="2" xfId="0" applyNumberFormat="1" applyFont="1" applyFill="1" applyBorder="1" applyAlignment="1">
      <alignment vertical="center"/>
    </xf>
    <xf numFmtId="165" fontId="7" fillId="5" borderId="0" xfId="0" applyNumberFormat="1" applyFont="1" applyFill="1" applyBorder="1" applyAlignment="1">
      <alignment horizontal="right"/>
    </xf>
    <xf numFmtId="0" fontId="1" fillId="0" borderId="2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center" wrapText="1"/>
    </xf>
    <xf numFmtId="0" fontId="3" fillId="0" borderId="22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vertical="center"/>
    </xf>
    <xf numFmtId="171" fontId="3" fillId="0" borderId="2" xfId="0" applyNumberFormat="1" applyFont="1" applyFill="1" applyBorder="1" applyAlignment="1">
      <alignment vertical="center"/>
    </xf>
    <xf numFmtId="4" fontId="3" fillId="0" borderId="2" xfId="0" applyNumberFormat="1" applyFont="1" applyFill="1" applyBorder="1" applyAlignment="1"/>
    <xf numFmtId="171" fontId="3" fillId="0" borderId="2" xfId="0" applyNumberFormat="1" applyFont="1" applyFill="1" applyBorder="1" applyAlignment="1"/>
    <xf numFmtId="171" fontId="0" fillId="0" borderId="0" xfId="0" applyNumberForma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1" fontId="4" fillId="0" borderId="0" xfId="0" applyNumberFormat="1" applyFont="1" applyFill="1" applyAlignment="1">
      <alignment horizontal="left"/>
    </xf>
    <xf numFmtId="3" fontId="3" fillId="0" borderId="22" xfId="0" applyNumberFormat="1" applyFont="1" applyFill="1" applyBorder="1"/>
    <xf numFmtId="1" fontId="1" fillId="0" borderId="23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" fontId="1" fillId="0" borderId="30" xfId="0" applyNumberFormat="1" applyFont="1" applyFill="1" applyBorder="1" applyAlignment="1">
      <alignment horizontal="center"/>
    </xf>
    <xf numFmtId="1" fontId="1" fillId="0" borderId="31" xfId="0" applyNumberFormat="1" applyFont="1" applyFill="1" applyBorder="1" applyAlignment="1">
      <alignment horizontal="center"/>
    </xf>
    <xf numFmtId="164" fontId="1" fillId="0" borderId="31" xfId="0" applyNumberFormat="1" applyFont="1" applyFill="1" applyBorder="1"/>
    <xf numFmtId="0" fontId="1" fillId="0" borderId="31" xfId="0" applyFont="1" applyFill="1" applyBorder="1"/>
    <xf numFmtId="3" fontId="3" fillId="0" borderId="24" xfId="0" applyNumberFormat="1" applyFont="1" applyFill="1" applyBorder="1"/>
    <xf numFmtId="3" fontId="1" fillId="0" borderId="0" xfId="0" applyNumberFormat="1" applyFont="1" applyFill="1" applyBorder="1"/>
    <xf numFmtId="1" fontId="1" fillId="0" borderId="48" xfId="0" applyNumberFormat="1" applyFont="1" applyFill="1" applyBorder="1" applyAlignment="1">
      <alignment horizontal="center"/>
    </xf>
    <xf numFmtId="3" fontId="3" fillId="0" borderId="29" xfId="0" applyNumberFormat="1" applyFont="1" applyFill="1" applyBorder="1"/>
    <xf numFmtId="1" fontId="1" fillId="0" borderId="49" xfId="0" applyNumberFormat="1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shrinkToFit="1"/>
    </xf>
    <xf numFmtId="3" fontId="3" fillId="0" borderId="0" xfId="0" applyNumberFormat="1" applyFont="1" applyFill="1" applyBorder="1"/>
    <xf numFmtId="166" fontId="1" fillId="0" borderId="0" xfId="0" applyNumberFormat="1" applyFont="1" applyFill="1" applyBorder="1" applyAlignment="1" applyProtection="1">
      <alignment horizontal="left" wrapText="1"/>
      <protection hidden="1"/>
    </xf>
    <xf numFmtId="166" fontId="1" fillId="0" borderId="0" xfId="0" applyNumberFormat="1" applyFont="1" applyFill="1" applyBorder="1" applyAlignment="1" applyProtection="1">
      <alignment horizontal="left" vertical="center" wrapText="1"/>
      <protection hidden="1"/>
    </xf>
    <xf numFmtId="166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1" fontId="1" fillId="0" borderId="47" xfId="0" applyNumberFormat="1" applyFont="1" applyFill="1" applyBorder="1" applyAlignment="1">
      <alignment horizontal="center" vertical="center"/>
    </xf>
    <xf numFmtId="164" fontId="1" fillId="0" borderId="47" xfId="0" applyNumberFormat="1" applyFont="1" applyFill="1" applyBorder="1" applyAlignment="1">
      <alignment vertical="center"/>
    </xf>
    <xf numFmtId="0" fontId="1" fillId="0" borderId="47" xfId="0" applyFont="1" applyFill="1" applyBorder="1" applyAlignment="1">
      <alignment vertical="center"/>
    </xf>
    <xf numFmtId="3" fontId="3" fillId="0" borderId="47" xfId="0" applyNumberFormat="1" applyFont="1" applyFill="1" applyBorder="1"/>
    <xf numFmtId="166" fontId="1" fillId="0" borderId="0" xfId="0" applyNumberFormat="1" applyFont="1" applyFill="1" applyBorder="1" applyAlignment="1" applyProtection="1">
      <alignment horizontal="left" wrapText="1"/>
      <protection locked="0"/>
    </xf>
    <xf numFmtId="166" fontId="1" fillId="0" borderId="0" xfId="0" applyNumberFormat="1" applyFont="1" applyFill="1" applyBorder="1" applyAlignment="1" applyProtection="1">
      <alignment horizontal="left" shrinkToFit="1"/>
      <protection hidden="1"/>
    </xf>
    <xf numFmtId="166" fontId="1" fillId="0" borderId="2" xfId="0" applyNumberFormat="1" applyFont="1" applyFill="1" applyBorder="1" applyAlignment="1" applyProtection="1">
      <alignment horizontal="left" shrinkToFit="1"/>
      <protection hidden="1"/>
    </xf>
    <xf numFmtId="166" fontId="1" fillId="0" borderId="31" xfId="0" applyNumberFormat="1" applyFont="1" applyFill="1" applyBorder="1" applyAlignment="1" applyProtection="1">
      <alignment horizontal="left" shrinkToFit="1"/>
      <protection hidden="1"/>
    </xf>
    <xf numFmtId="164" fontId="1" fillId="0" borderId="50" xfId="0" applyNumberFormat="1" applyFont="1" applyFill="1" applyBorder="1"/>
    <xf numFmtId="0" fontId="1" fillId="0" borderId="2" xfId="2" applyFont="1" applyFill="1" applyBorder="1" applyAlignment="1" applyProtection="1">
      <alignment wrapText="1"/>
      <protection hidden="1"/>
    </xf>
    <xf numFmtId="164" fontId="1" fillId="0" borderId="2" xfId="0" applyNumberFormat="1" applyFont="1" applyFill="1" applyBorder="1" applyAlignment="1">
      <alignment wrapText="1" shrinkToFit="1"/>
    </xf>
    <xf numFmtId="164" fontId="1" fillId="0" borderId="31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left" shrinkToFit="1"/>
    </xf>
    <xf numFmtId="164" fontId="1" fillId="0" borderId="2" xfId="0" applyNumberFormat="1" applyFont="1" applyFill="1" applyBorder="1" applyAlignment="1">
      <alignment wrapText="1"/>
    </xf>
    <xf numFmtId="1" fontId="1" fillId="0" borderId="0" xfId="0" applyNumberFormat="1" applyFont="1" applyFill="1" applyAlignment="1">
      <alignment horizontal="center"/>
    </xf>
    <xf numFmtId="1" fontId="5" fillId="5" borderId="0" xfId="0" applyNumberFormat="1" applyFont="1" applyFill="1" applyAlignment="1">
      <alignment horizontal="left"/>
    </xf>
    <xf numFmtId="1" fontId="5" fillId="5" borderId="1" xfId="0" applyNumberFormat="1" applyFont="1" applyFill="1" applyBorder="1" applyAlignment="1">
      <alignment horizontal="left"/>
    </xf>
    <xf numFmtId="1" fontId="5" fillId="5" borderId="1" xfId="0" applyNumberFormat="1" applyFont="1" applyFill="1" applyBorder="1" applyAlignment="1">
      <alignment horizontal="center"/>
    </xf>
    <xf numFmtId="0" fontId="5" fillId="5" borderId="1" xfId="0" applyFont="1" applyFill="1" applyBorder="1"/>
    <xf numFmtId="3" fontId="3" fillId="5" borderId="0" xfId="0" applyNumberFormat="1" applyFont="1" applyFill="1" applyAlignment="1">
      <alignment horizontal="right"/>
    </xf>
    <xf numFmtId="3" fontId="3" fillId="5" borderId="2" xfId="0" applyNumberFormat="1" applyFont="1" applyFill="1" applyBorder="1" applyAlignment="1"/>
    <xf numFmtId="0" fontId="3" fillId="5" borderId="0" xfId="0" applyFont="1" applyFill="1" applyAlignment="1">
      <alignment horizontal="justify" wrapText="1"/>
    </xf>
    <xf numFmtId="3" fontId="7" fillId="0" borderId="2" xfId="0" applyNumberFormat="1" applyFont="1" applyFill="1" applyBorder="1"/>
    <xf numFmtId="4" fontId="7" fillId="0" borderId="22" xfId="0" applyNumberFormat="1" applyFont="1" applyFill="1" applyBorder="1"/>
    <xf numFmtId="1" fontId="0" fillId="0" borderId="33" xfId="0" applyNumberFormat="1" applyFill="1" applyBorder="1" applyAlignment="1">
      <alignment horizontal="center"/>
    </xf>
    <xf numFmtId="3" fontId="0" fillId="0" borderId="0" xfId="0" applyNumberFormat="1" applyFill="1" applyAlignment="1">
      <alignment horizontal="right"/>
    </xf>
    <xf numFmtId="3" fontId="3" fillId="5" borderId="14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vertical="center"/>
    </xf>
    <xf numFmtId="0" fontId="25" fillId="0" borderId="47" xfId="0" applyFont="1" applyFill="1" applyBorder="1" applyAlignment="1" applyProtection="1">
      <alignment wrapText="1" shrinkToFit="1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/>
    <xf numFmtId="3" fontId="5" fillId="0" borderId="33" xfId="0" applyNumberFormat="1" applyFont="1" applyFill="1" applyBorder="1"/>
    <xf numFmtId="166" fontId="1" fillId="0" borderId="47" xfId="0" applyNumberFormat="1" applyFont="1" applyFill="1" applyBorder="1" applyAlignment="1" applyProtection="1">
      <alignment horizontal="left" shrinkToFit="1"/>
      <protection hidden="1"/>
    </xf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0" fillId="7" borderId="8" xfId="0" applyFont="1" applyFill="1" applyBorder="1"/>
    <xf numFmtId="0" fontId="10" fillId="7" borderId="17" xfId="0" applyFont="1" applyFill="1" applyBorder="1"/>
    <xf numFmtId="0" fontId="10" fillId="7" borderId="10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/>
    </xf>
    <xf numFmtId="0" fontId="13" fillId="7" borderId="42" xfId="0" applyFont="1" applyFill="1" applyBorder="1" applyAlignment="1">
      <alignment horizontal="center" vertical="center" wrapText="1"/>
    </xf>
    <xf numFmtId="0" fontId="13" fillId="7" borderId="42" xfId="0" applyNumberFormat="1" applyFont="1" applyFill="1" applyBorder="1" applyAlignment="1">
      <alignment horizontal="center" vertical="center" wrapText="1"/>
    </xf>
    <xf numFmtId="0" fontId="13" fillId="7" borderId="42" xfId="0" applyNumberFormat="1" applyFont="1" applyFill="1" applyBorder="1" applyAlignment="1">
      <alignment horizontal="center" wrapText="1"/>
    </xf>
    <xf numFmtId="0" fontId="13" fillId="7" borderId="42" xfId="0" applyFont="1" applyFill="1" applyBorder="1" applyAlignment="1">
      <alignment horizontal="center" wrapText="1"/>
    </xf>
    <xf numFmtId="3" fontId="6" fillId="7" borderId="38" xfId="0" applyNumberFormat="1" applyFont="1" applyFill="1" applyBorder="1" applyAlignment="1">
      <alignment horizontal="right"/>
    </xf>
    <xf numFmtId="166" fontId="5" fillId="7" borderId="42" xfId="0" applyNumberFormat="1" applyFont="1" applyFill="1" applyBorder="1"/>
    <xf numFmtId="1" fontId="0" fillId="7" borderId="28" xfId="0" applyNumberFormat="1" applyFill="1" applyBorder="1" applyAlignment="1">
      <alignment horizontal="center" vertical="center" wrapText="1"/>
    </xf>
    <xf numFmtId="1" fontId="0" fillId="7" borderId="14" xfId="0" applyNumberFormat="1" applyFill="1" applyBorder="1" applyAlignment="1">
      <alignment horizontal="center" vertical="center" wrapText="1"/>
    </xf>
    <xf numFmtId="164" fontId="0" fillId="7" borderId="14" xfId="0" applyNumberFormat="1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13" fillId="7" borderId="33" xfId="0" applyFont="1" applyFill="1" applyBorder="1" applyAlignment="1">
      <alignment horizontal="center" vertical="center" wrapText="1"/>
    </xf>
    <xf numFmtId="1" fontId="0" fillId="7" borderId="25" xfId="0" applyNumberFormat="1" applyFill="1" applyBorder="1" applyAlignment="1">
      <alignment horizontal="center" vertical="center" wrapText="1"/>
    </xf>
    <xf numFmtId="1" fontId="0" fillId="7" borderId="26" xfId="0" applyNumberFormat="1" applyFill="1" applyBorder="1" applyAlignment="1">
      <alignment horizontal="center" vertical="center" wrapText="1"/>
    </xf>
    <xf numFmtId="164" fontId="0" fillId="7" borderId="26" xfId="0" applyNumberFormat="1" applyFill="1" applyBorder="1" applyAlignment="1">
      <alignment horizontal="center" vertical="center" wrapText="1"/>
    </xf>
    <xf numFmtId="0" fontId="0" fillId="7" borderId="26" xfId="0" applyFill="1" applyBorder="1" applyAlignment="1">
      <alignment horizontal="center" vertical="center" wrapText="1"/>
    </xf>
    <xf numFmtId="0" fontId="13" fillId="7" borderId="27" xfId="0" applyFont="1" applyFill="1" applyBorder="1" applyAlignment="1">
      <alignment horizontal="center" vertical="center" wrapText="1"/>
    </xf>
    <xf numFmtId="0" fontId="5" fillId="7" borderId="49" xfId="0" applyFont="1" applyFill="1" applyBorder="1"/>
    <xf numFmtId="1" fontId="5" fillId="7" borderId="31" xfId="0" applyNumberFormat="1" applyFont="1" applyFill="1" applyBorder="1" applyAlignment="1">
      <alignment horizontal="center"/>
    </xf>
    <xf numFmtId="164" fontId="5" fillId="7" borderId="31" xfId="0" applyNumberFormat="1" applyFont="1" applyFill="1" applyBorder="1"/>
    <xf numFmtId="0" fontId="5" fillId="7" borderId="31" xfId="0" applyFont="1" applyFill="1" applyBorder="1"/>
    <xf numFmtId="3" fontId="5" fillId="7" borderId="32" xfId="0" applyNumberFormat="1" applyFont="1" applyFill="1" applyBorder="1"/>
    <xf numFmtId="0" fontId="3" fillId="7" borderId="0" xfId="0" applyFont="1" applyFill="1"/>
    <xf numFmtId="0" fontId="5" fillId="7" borderId="52" xfId="0" applyFont="1" applyFill="1" applyBorder="1"/>
    <xf numFmtId="1" fontId="5" fillId="7" borderId="26" xfId="0" applyNumberFormat="1" applyFont="1" applyFill="1" applyBorder="1" applyAlignment="1">
      <alignment horizontal="center"/>
    </xf>
    <xf numFmtId="164" fontId="5" fillId="7" borderId="26" xfId="0" applyNumberFormat="1" applyFont="1" applyFill="1" applyBorder="1"/>
    <xf numFmtId="0" fontId="5" fillId="7" borderId="26" xfId="0" applyFont="1" applyFill="1" applyBorder="1"/>
    <xf numFmtId="3" fontId="5" fillId="7" borderId="74" xfId="0" applyNumberFormat="1" applyFont="1" applyFill="1" applyBorder="1"/>
    <xf numFmtId="0" fontId="5" fillId="7" borderId="25" xfId="0" applyFont="1" applyFill="1" applyBorder="1"/>
    <xf numFmtId="3" fontId="5" fillId="7" borderId="27" xfId="0" applyNumberFormat="1" applyFont="1" applyFill="1" applyBorder="1"/>
    <xf numFmtId="3" fontId="3" fillId="7" borderId="0" xfId="0" applyNumberFormat="1" applyFont="1" applyFill="1" applyBorder="1"/>
    <xf numFmtId="0" fontId="3" fillId="7" borderId="0" xfId="0" applyFont="1" applyFill="1" applyBorder="1"/>
    <xf numFmtId="0" fontId="0" fillId="7" borderId="0" xfId="0" applyFill="1"/>
    <xf numFmtId="0" fontId="12" fillId="7" borderId="49" xfId="0" applyFont="1" applyFill="1" applyBorder="1"/>
    <xf numFmtId="1" fontId="12" fillId="7" borderId="31" xfId="0" applyNumberFormat="1" applyFont="1" applyFill="1" applyBorder="1" applyAlignment="1">
      <alignment horizontal="center"/>
    </xf>
    <xf numFmtId="164" fontId="12" fillId="7" borderId="31" xfId="0" applyNumberFormat="1" applyFont="1" applyFill="1" applyBorder="1"/>
    <xf numFmtId="0" fontId="12" fillId="7" borderId="31" xfId="0" applyFont="1" applyFill="1" applyBorder="1"/>
    <xf numFmtId="3" fontId="5" fillId="7" borderId="24" xfId="0" applyNumberFormat="1" applyFont="1" applyFill="1" applyBorder="1"/>
    <xf numFmtId="0" fontId="1" fillId="7" borderId="0" xfId="0" applyFont="1" applyFill="1" applyBorder="1"/>
    <xf numFmtId="1" fontId="39" fillId="0" borderId="0" xfId="0" applyNumberFormat="1" applyFont="1" applyFill="1" applyAlignment="1">
      <alignment horizontal="left"/>
    </xf>
    <xf numFmtId="0" fontId="21" fillId="7" borderId="25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vertical="center"/>
    </xf>
    <xf numFmtId="0" fontId="21" fillId="7" borderId="26" xfId="0" applyFont="1" applyFill="1" applyBorder="1" applyAlignment="1">
      <alignment horizontal="center" vertical="center"/>
    </xf>
    <xf numFmtId="3" fontId="1" fillId="7" borderId="26" xfId="0" applyNumberFormat="1" applyFont="1" applyFill="1" applyBorder="1" applyAlignment="1">
      <alignment horizontal="center" vertical="center" wrapText="1"/>
    </xf>
    <xf numFmtId="0" fontId="13" fillId="7" borderId="26" xfId="0" applyFont="1" applyFill="1" applyBorder="1" applyAlignment="1">
      <alignment horizontal="center" vertical="center" wrapText="1"/>
    </xf>
    <xf numFmtId="4" fontId="21" fillId="7" borderId="27" xfId="0" applyNumberFormat="1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/>
    </xf>
    <xf numFmtId="0" fontId="21" fillId="7" borderId="14" xfId="0" applyFont="1" applyFill="1" applyBorder="1" applyAlignment="1">
      <alignment horizontal="center" vertical="center" wrapText="1"/>
    </xf>
    <xf numFmtId="4" fontId="3" fillId="5" borderId="2" xfId="0" applyNumberFormat="1" applyFont="1" applyFill="1" applyBorder="1" applyAlignment="1">
      <alignment vertical="center"/>
    </xf>
    <xf numFmtId="0" fontId="3" fillId="5" borderId="2" xfId="0" applyNumberFormat="1" applyFont="1" applyFill="1" applyBorder="1" applyAlignment="1">
      <alignment vertical="center"/>
    </xf>
    <xf numFmtId="171" fontId="3" fillId="5" borderId="2" xfId="0" applyNumberFormat="1" applyFont="1" applyFill="1" applyBorder="1" applyAlignment="1">
      <alignment vertical="center"/>
    </xf>
    <xf numFmtId="4" fontId="3" fillId="5" borderId="2" xfId="0" applyNumberFormat="1" applyFont="1" applyFill="1" applyBorder="1"/>
    <xf numFmtId="171" fontId="3" fillId="5" borderId="2" xfId="0" applyNumberFormat="1" applyFont="1" applyFill="1" applyBorder="1"/>
    <xf numFmtId="168" fontId="22" fillId="7" borderId="25" xfId="0" applyNumberFormat="1" applyFont="1" applyFill="1" applyBorder="1" applyAlignment="1">
      <alignment horizontal="left"/>
    </xf>
    <xf numFmtId="0" fontId="22" fillId="7" borderId="26" xfId="0" applyFont="1" applyFill="1" applyBorder="1" applyAlignment="1">
      <alignment horizontal="center"/>
    </xf>
    <xf numFmtId="0" fontId="22" fillId="7" borderId="26" xfId="0" applyFont="1" applyFill="1" applyBorder="1"/>
    <xf numFmtId="3" fontId="22" fillId="7" borderId="31" xfId="0" applyNumberFormat="1" applyFont="1" applyFill="1" applyBorder="1" applyAlignment="1"/>
    <xf numFmtId="3" fontId="22" fillId="7" borderId="26" xfId="0" applyNumberFormat="1" applyFont="1" applyFill="1" applyBorder="1" applyAlignment="1"/>
    <xf numFmtId="4" fontId="22" fillId="7" borderId="24" xfId="1" applyNumberFormat="1" applyFont="1" applyFill="1" applyBorder="1" applyAlignment="1">
      <alignment vertical="center" shrinkToFit="1"/>
    </xf>
    <xf numFmtId="3" fontId="6" fillId="7" borderId="26" xfId="0" applyNumberFormat="1" applyFont="1" applyFill="1" applyBorder="1" applyAlignment="1"/>
    <xf numFmtId="4" fontId="5" fillId="7" borderId="27" xfId="0" applyNumberFormat="1" applyFont="1" applyFill="1" applyBorder="1" applyAlignment="1">
      <alignment vertical="center"/>
    </xf>
    <xf numFmtId="4" fontId="13" fillId="7" borderId="24" xfId="0" applyNumberFormat="1" applyFont="1" applyFill="1" applyBorder="1" applyAlignment="1">
      <alignment horizontal="center" vertical="center"/>
    </xf>
    <xf numFmtId="3" fontId="23" fillId="7" borderId="35" xfId="0" applyNumberFormat="1" applyFont="1" applyFill="1" applyBorder="1"/>
    <xf numFmtId="4" fontId="5" fillId="7" borderId="35" xfId="0" applyNumberFormat="1" applyFont="1" applyFill="1" applyBorder="1" applyAlignment="1">
      <alignment vertical="center"/>
    </xf>
    <xf numFmtId="0" fontId="24" fillId="7" borderId="0" xfId="0" applyFont="1" applyFill="1"/>
    <xf numFmtId="0" fontId="6" fillId="7" borderId="35" xfId="0" applyFont="1" applyFill="1" applyBorder="1"/>
    <xf numFmtId="3" fontId="6" fillId="7" borderId="35" xfId="0" applyNumberFormat="1" applyFont="1" applyFill="1" applyBorder="1"/>
    <xf numFmtId="0" fontId="0" fillId="7" borderId="0" xfId="0" applyFill="1" applyBorder="1"/>
    <xf numFmtId="0" fontId="21" fillId="7" borderId="26" xfId="0" applyFont="1" applyFill="1" applyBorder="1" applyAlignment="1">
      <alignment horizontal="center" vertical="center" wrapText="1"/>
    </xf>
    <xf numFmtId="10" fontId="0" fillId="7" borderId="53" xfId="0" applyNumberFormat="1" applyFill="1" applyBorder="1" applyAlignment="1">
      <alignment horizontal="center" vertical="center" wrapText="1"/>
    </xf>
    <xf numFmtId="1" fontId="0" fillId="7" borderId="30" xfId="0" applyNumberFormat="1" applyFill="1" applyBorder="1" applyAlignment="1">
      <alignment horizontal="center"/>
    </xf>
    <xf numFmtId="1" fontId="0" fillId="7" borderId="31" xfId="0" applyNumberFormat="1" applyFill="1" applyBorder="1" applyAlignment="1">
      <alignment horizontal="center"/>
    </xf>
    <xf numFmtId="3" fontId="0" fillId="7" borderId="54" xfId="0" applyNumberFormat="1" applyFill="1" applyBorder="1" applyAlignment="1">
      <alignment horizontal="center"/>
    </xf>
    <xf numFmtId="1" fontId="1" fillId="7" borderId="55" xfId="0" applyNumberFormat="1" applyFont="1" applyFill="1" applyBorder="1" applyAlignment="1">
      <alignment horizontal="center"/>
    </xf>
    <xf numFmtId="3" fontId="5" fillId="7" borderId="26" xfId="0" applyNumberFormat="1" applyFont="1" applyFill="1" applyBorder="1"/>
    <xf numFmtId="4" fontId="5" fillId="7" borderId="27" xfId="0" applyNumberFormat="1" applyFont="1" applyFill="1" applyBorder="1"/>
    <xf numFmtId="0" fontId="5" fillId="7" borderId="0" xfId="0" applyFont="1" applyFill="1"/>
    <xf numFmtId="0" fontId="9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6" fillId="7" borderId="25" xfId="0" applyFont="1" applyFill="1" applyBorder="1" applyAlignment="1"/>
    <xf numFmtId="0" fontId="6" fillId="7" borderId="26" xfId="0" applyFont="1" applyFill="1" applyBorder="1" applyAlignment="1"/>
    <xf numFmtId="0" fontId="23" fillId="0" borderId="35" xfId="0" applyFont="1" applyFill="1" applyBorder="1" applyAlignment="1">
      <alignment shrinkToFit="1"/>
    </xf>
    <xf numFmtId="0" fontId="6" fillId="0" borderId="0" xfId="0" applyFont="1" applyFill="1" applyAlignment="1"/>
    <xf numFmtId="0" fontId="0" fillId="0" borderId="0" xfId="0" applyFill="1" applyAlignment="1"/>
    <xf numFmtId="0" fontId="23" fillId="7" borderId="35" xfId="0" applyFont="1" applyFill="1" applyBorder="1" applyAlignment="1">
      <alignment shrinkToFit="1"/>
    </xf>
    <xf numFmtId="1" fontId="25" fillId="0" borderId="0" xfId="0" applyNumberFormat="1" applyFont="1" applyFill="1" applyBorder="1" applyAlignment="1">
      <alignment horizontal="justify" wrapText="1"/>
    </xf>
    <xf numFmtId="0" fontId="0" fillId="0" borderId="0" xfId="0" applyFill="1" applyAlignment="1">
      <alignment horizontal="justify" wrapText="1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167" fontId="13" fillId="0" borderId="56" xfId="0" applyNumberFormat="1" applyFont="1" applyFill="1" applyBorder="1" applyAlignment="1">
      <alignment horizontal="center"/>
    </xf>
    <xf numFmtId="167" fontId="13" fillId="0" borderId="57" xfId="0" applyNumberFormat="1" applyFont="1" applyFill="1" applyBorder="1" applyAlignment="1">
      <alignment horizontal="center"/>
    </xf>
    <xf numFmtId="167" fontId="13" fillId="0" borderId="58" xfId="0" applyNumberFormat="1" applyFont="1" applyFill="1" applyBorder="1" applyAlignment="1">
      <alignment horizontal="center"/>
    </xf>
    <xf numFmtId="167" fontId="13" fillId="0" borderId="46" xfId="0" applyNumberFormat="1" applyFont="1" applyFill="1" applyBorder="1" applyAlignment="1">
      <alignment horizontal="center" vertical="center"/>
    </xf>
    <xf numFmtId="167" fontId="13" fillId="0" borderId="59" xfId="0" applyNumberFormat="1" applyFont="1" applyFill="1" applyBorder="1" applyAlignment="1">
      <alignment horizontal="center" vertical="center"/>
    </xf>
    <xf numFmtId="167" fontId="13" fillId="0" borderId="45" xfId="0" applyNumberFormat="1" applyFont="1" applyFill="1" applyBorder="1" applyAlignment="1">
      <alignment horizontal="center" vertical="center"/>
    </xf>
    <xf numFmtId="167" fontId="13" fillId="0" borderId="60" xfId="0" applyNumberFormat="1" applyFont="1" applyFill="1" applyBorder="1" applyAlignment="1">
      <alignment horizontal="center" vertical="center"/>
    </xf>
    <xf numFmtId="167" fontId="13" fillId="0" borderId="3" xfId="0" applyNumberFormat="1" applyFont="1" applyFill="1" applyBorder="1" applyAlignment="1">
      <alignment horizontal="center" vertical="center"/>
    </xf>
    <xf numFmtId="167" fontId="13" fillId="0" borderId="61" xfId="0" applyNumberFormat="1" applyFont="1" applyFill="1" applyBorder="1" applyAlignment="1">
      <alignment horizontal="center" vertical="center"/>
    </xf>
    <xf numFmtId="0" fontId="12" fillId="7" borderId="64" xfId="0" applyNumberFormat="1" applyFont="1" applyFill="1" applyBorder="1" applyAlignment="1">
      <alignment horizontal="center" vertical="center" wrapText="1"/>
    </xf>
    <xf numFmtId="0" fontId="12" fillId="7" borderId="65" xfId="0" applyNumberFormat="1" applyFont="1" applyFill="1" applyBorder="1" applyAlignment="1">
      <alignment horizontal="center" vertical="center" wrapText="1"/>
    </xf>
    <xf numFmtId="0" fontId="1" fillId="7" borderId="64" xfId="0" applyNumberFormat="1" applyFont="1" applyFill="1" applyBorder="1" applyAlignment="1">
      <alignment horizontal="center" vertical="center" wrapText="1"/>
    </xf>
    <xf numFmtId="0" fontId="10" fillId="7" borderId="65" xfId="0" applyNumberFormat="1" applyFont="1" applyFill="1" applyBorder="1" applyAlignment="1">
      <alignment horizontal="center" vertical="center" wrapText="1"/>
    </xf>
    <xf numFmtId="0" fontId="10" fillId="7" borderId="62" xfId="0" applyFont="1" applyFill="1" applyBorder="1" applyAlignment="1">
      <alignment horizontal="center" vertical="center" wrapText="1"/>
    </xf>
    <xf numFmtId="0" fontId="0" fillId="7" borderId="63" xfId="0" applyFill="1" applyBorder="1" applyAlignment="1">
      <alignment horizontal="center" vertical="center" wrapText="1"/>
    </xf>
    <xf numFmtId="0" fontId="5" fillId="7" borderId="37" xfId="0" applyFont="1" applyFill="1" applyBorder="1" applyAlignment="1"/>
    <xf numFmtId="0" fontId="0" fillId="7" borderId="38" xfId="0" applyFill="1" applyBorder="1" applyAlignment="1"/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" fillId="7" borderId="64" xfId="0" applyFont="1" applyFill="1" applyBorder="1" applyAlignment="1">
      <alignment horizontal="center" vertical="center" wrapText="1"/>
    </xf>
    <xf numFmtId="0" fontId="10" fillId="7" borderId="65" xfId="0" applyFont="1" applyFill="1" applyBorder="1" applyAlignment="1">
      <alignment horizontal="center" vertical="center" wrapText="1"/>
    </xf>
    <xf numFmtId="0" fontId="10" fillId="7" borderId="65" xfId="0" applyNumberFormat="1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/>
    <xf numFmtId="0" fontId="3" fillId="2" borderId="71" xfId="0" applyFont="1" applyFill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3" fontId="1" fillId="2" borderId="50" xfId="0" applyNumberFormat="1" applyFont="1" applyFill="1" applyBorder="1" applyAlignment="1">
      <alignment horizontal="center" wrapText="1"/>
    </xf>
    <xf numFmtId="3" fontId="1" fillId="2" borderId="51" xfId="0" applyNumberFormat="1" applyFont="1" applyFill="1" applyBorder="1" applyAlignment="1">
      <alignment horizontal="center" wrapText="1"/>
    </xf>
    <xf numFmtId="3" fontId="1" fillId="2" borderId="71" xfId="0" applyNumberFormat="1" applyFont="1" applyFill="1" applyBorder="1" applyAlignment="1">
      <alignment horizontal="center" wrapText="1"/>
    </xf>
    <xf numFmtId="3" fontId="1" fillId="2" borderId="72" xfId="0" applyNumberFormat="1" applyFont="1" applyFill="1" applyBorder="1" applyAlignment="1">
      <alignment horizontal="center" wrapText="1"/>
    </xf>
    <xf numFmtId="3" fontId="12" fillId="3" borderId="50" xfId="0" applyNumberFormat="1" applyFont="1" applyFill="1" applyBorder="1" applyAlignment="1">
      <alignment horizontal="center" wrapText="1"/>
    </xf>
    <xf numFmtId="3" fontId="12" fillId="3" borderId="51" xfId="0" applyNumberFormat="1" applyFont="1" applyFill="1" applyBorder="1" applyAlignment="1">
      <alignment horizontal="center" wrapText="1"/>
    </xf>
    <xf numFmtId="0" fontId="1" fillId="0" borderId="0" xfId="0" applyNumberFormat="1" applyFont="1" applyAlignment="1">
      <alignment horizontal="justify" wrapText="1"/>
    </xf>
    <xf numFmtId="0" fontId="35" fillId="2" borderId="0" xfId="0" applyFont="1" applyFill="1" applyAlignment="1">
      <alignment horizontal="left" wrapText="1"/>
    </xf>
    <xf numFmtId="3" fontId="1" fillId="2" borderId="66" xfId="0" applyNumberFormat="1" applyFont="1" applyFill="1" applyBorder="1" applyAlignment="1">
      <alignment horizontal="center" wrapText="1"/>
    </xf>
    <xf numFmtId="3" fontId="1" fillId="2" borderId="67" xfId="0" applyNumberFormat="1" applyFont="1" applyFill="1" applyBorder="1" applyAlignment="1">
      <alignment horizontal="center" wrapText="1"/>
    </xf>
    <xf numFmtId="3" fontId="12" fillId="2" borderId="68" xfId="0" applyNumberFormat="1" applyFont="1" applyFill="1" applyBorder="1" applyAlignment="1">
      <alignment horizontal="center" wrapText="1"/>
    </xf>
    <xf numFmtId="0" fontId="12" fillId="0" borderId="69" xfId="0" applyFont="1" applyBorder="1" applyAlignment="1">
      <alignment horizontal="center" wrapText="1"/>
    </xf>
    <xf numFmtId="165" fontId="5" fillId="5" borderId="0" xfId="0" applyNumberFormat="1" applyFont="1" applyFill="1" applyBorder="1" applyAlignment="1">
      <alignment horizontal="right"/>
    </xf>
    <xf numFmtId="169" fontId="5" fillId="5" borderId="0" xfId="0" applyNumberFormat="1" applyFont="1" applyFill="1" applyBorder="1" applyAlignment="1">
      <alignment horizontal="right"/>
    </xf>
    <xf numFmtId="0" fontId="7" fillId="5" borderId="0" xfId="0" applyFont="1" applyFill="1" applyAlignment="1">
      <alignment horizontal="justify" wrapText="1"/>
    </xf>
    <xf numFmtId="0" fontId="0" fillId="5" borderId="0" xfId="0" applyFill="1" applyAlignment="1">
      <alignment horizontal="justify" wrapText="1"/>
    </xf>
    <xf numFmtId="170" fontId="6" fillId="5" borderId="47" xfId="0" applyNumberFormat="1" applyFont="1" applyFill="1" applyBorder="1" applyAlignment="1">
      <alignment horizontal="right"/>
    </xf>
    <xf numFmtId="1" fontId="3" fillId="5" borderId="0" xfId="0" applyNumberFormat="1" applyFont="1" applyFill="1" applyAlignment="1">
      <alignment horizontal="left" wrapText="1"/>
    </xf>
    <xf numFmtId="0" fontId="0" fillId="5" borderId="0" xfId="0" applyFill="1" applyAlignment="1">
      <alignment wrapText="1"/>
    </xf>
    <xf numFmtId="1" fontId="6" fillId="5" borderId="47" xfId="0" applyNumberFormat="1" applyFont="1" applyFill="1" applyBorder="1" applyAlignment="1">
      <alignment horizontal="left" wrapText="1"/>
    </xf>
    <xf numFmtId="165" fontId="7" fillId="5" borderId="0" xfId="0" applyNumberFormat="1" applyFont="1" applyFill="1" applyBorder="1" applyAlignment="1">
      <alignment horizontal="right"/>
    </xf>
    <xf numFmtId="0" fontId="3" fillId="5" borderId="0" xfId="0" applyFont="1" applyFill="1" applyAlignment="1">
      <alignment horizontal="justify" wrapText="1"/>
    </xf>
    <xf numFmtId="1" fontId="6" fillId="5" borderId="47" xfId="0" applyNumberFormat="1" applyFont="1" applyFill="1" applyBorder="1" applyAlignment="1">
      <alignment horizontal="left"/>
    </xf>
    <xf numFmtId="165" fontId="6" fillId="5" borderId="47" xfId="0" applyNumberFormat="1" applyFont="1" applyFill="1" applyBorder="1" applyAlignment="1">
      <alignment horizontal="right"/>
    </xf>
    <xf numFmtId="1" fontId="3" fillId="5" borderId="0" xfId="0" applyNumberFormat="1" applyFont="1" applyFill="1" applyAlignment="1">
      <alignment horizontal="justify" wrapText="1"/>
    </xf>
    <xf numFmtId="170" fontId="7" fillId="5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left" wrapText="1"/>
    </xf>
    <xf numFmtId="0" fontId="0" fillId="5" borderId="0" xfId="0" applyFill="1" applyAlignment="1">
      <alignment horizontal="left" wrapText="1"/>
    </xf>
    <xf numFmtId="0" fontId="5" fillId="5" borderId="0" xfId="0" applyNumberFormat="1" applyFont="1" applyFill="1" applyBorder="1" applyAlignment="1">
      <alignment horizontal="left" wrapText="1"/>
    </xf>
    <xf numFmtId="0" fontId="0" fillId="5" borderId="0" xfId="0" applyNumberFormat="1" applyFill="1" applyBorder="1" applyAlignment="1">
      <alignment wrapText="1"/>
    </xf>
    <xf numFmtId="0" fontId="3" fillId="5" borderId="0" xfId="0" applyFont="1" applyFill="1" applyAlignment="1">
      <alignment wrapText="1"/>
    </xf>
    <xf numFmtId="0" fontId="3" fillId="5" borderId="0" xfId="0" applyFont="1" applyFill="1" applyBorder="1" applyAlignment="1">
      <alignment wrapText="1"/>
    </xf>
    <xf numFmtId="0" fontId="7" fillId="5" borderId="0" xfId="0" applyFont="1" applyFill="1" applyBorder="1" applyAlignment="1">
      <alignment horizontal="justify" wrapText="1"/>
    </xf>
    <xf numFmtId="0" fontId="3" fillId="5" borderId="0" xfId="0" applyFont="1" applyFill="1" applyBorder="1" applyAlignment="1">
      <alignment horizontal="justify" wrapText="1"/>
    </xf>
    <xf numFmtId="0" fontId="0" fillId="5" borderId="0" xfId="0" applyFill="1" applyBorder="1" applyAlignment="1">
      <alignment wrapText="1"/>
    </xf>
    <xf numFmtId="1" fontId="2" fillId="5" borderId="0" xfId="0" applyNumberFormat="1" applyFont="1" applyFill="1" applyAlignment="1">
      <alignment horizontal="left"/>
    </xf>
    <xf numFmtId="1" fontId="5" fillId="7" borderId="25" xfId="0" applyNumberFormat="1" applyFont="1" applyFill="1" applyBorder="1" applyAlignment="1">
      <alignment horizontal="left"/>
    </xf>
    <xf numFmtId="1" fontId="5" fillId="7" borderId="26" xfId="0" applyNumberFormat="1" applyFont="1" applyFill="1" applyBorder="1" applyAlignment="1">
      <alignment horizontal="left"/>
    </xf>
    <xf numFmtId="0" fontId="3" fillId="5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wrapText="1"/>
    </xf>
    <xf numFmtId="165" fontId="5" fillId="5" borderId="1" xfId="0" applyNumberFormat="1" applyFont="1" applyFill="1" applyBorder="1" applyAlignment="1">
      <alignment horizontal="right"/>
    </xf>
    <xf numFmtId="1" fontId="3" fillId="5" borderId="0" xfId="0" applyNumberFormat="1" applyFont="1" applyFill="1" applyBorder="1" applyAlignment="1">
      <alignment horizontal="justify" wrapText="1"/>
    </xf>
    <xf numFmtId="0" fontId="0" fillId="5" borderId="0" xfId="0" applyFill="1" applyBorder="1" applyAlignment="1">
      <alignment horizontal="justify" wrapText="1"/>
    </xf>
    <xf numFmtId="170" fontId="6" fillId="0" borderId="47" xfId="0" applyNumberFormat="1" applyFont="1" applyFill="1" applyBorder="1" applyAlignment="1">
      <alignment horizontal="right"/>
    </xf>
    <xf numFmtId="1" fontId="6" fillId="0" borderId="47" xfId="0" applyNumberFormat="1" applyFont="1" applyFill="1" applyBorder="1" applyAlignment="1">
      <alignment horizontal="left"/>
    </xf>
    <xf numFmtId="1" fontId="3" fillId="5" borderId="34" xfId="0" applyNumberFormat="1" applyFont="1" applyFill="1" applyBorder="1" applyAlignment="1">
      <alignment horizontal="justify" wrapText="1"/>
    </xf>
    <xf numFmtId="0" fontId="0" fillId="5" borderId="34" xfId="0" applyFill="1" applyBorder="1" applyAlignment="1">
      <alignment horizontal="justify" wrapText="1"/>
    </xf>
    <xf numFmtId="164" fontId="13" fillId="0" borderId="0" xfId="0" applyNumberFormat="1" applyFont="1" applyFill="1" applyAlignment="1">
      <alignment wrapText="1"/>
    </xf>
    <xf numFmtId="0" fontId="13" fillId="0" borderId="0" xfId="0" applyFont="1" applyAlignment="1">
      <alignment wrapText="1"/>
    </xf>
    <xf numFmtId="164" fontId="13" fillId="0" borderId="0" xfId="0" applyNumberFormat="1" applyFont="1" applyFill="1" applyAlignment="1">
      <alignment horizontal="justify" wrapText="1"/>
    </xf>
    <xf numFmtId="0" fontId="13" fillId="0" borderId="0" xfId="0" applyFont="1" applyAlignment="1">
      <alignment horizontal="justify" wrapText="1"/>
    </xf>
    <xf numFmtId="164" fontId="13" fillId="0" borderId="0" xfId="0" applyNumberFormat="1" applyFont="1" applyFill="1" applyAlignment="1">
      <alignment horizontal="justify" vertical="justify" wrapText="1"/>
    </xf>
    <xf numFmtId="0" fontId="13" fillId="0" borderId="0" xfId="0" applyFont="1" applyAlignment="1">
      <alignment horizontal="justify" vertical="justify" wrapText="1"/>
    </xf>
    <xf numFmtId="3" fontId="2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14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1" fontId="5" fillId="7" borderId="49" xfId="0" applyNumberFormat="1" applyFont="1" applyFill="1" applyBorder="1" applyAlignment="1">
      <alignment horizontal="left" shrinkToFit="1"/>
    </xf>
    <xf numFmtId="0" fontId="5" fillId="7" borderId="47" xfId="0" applyFont="1" applyFill="1" applyBorder="1" applyAlignment="1">
      <alignment horizontal="left" shrinkToFit="1"/>
    </xf>
    <xf numFmtId="0" fontId="5" fillId="7" borderId="73" xfId="0" applyFont="1" applyFill="1" applyBorder="1" applyAlignment="1">
      <alignment horizontal="left" shrinkToFit="1"/>
    </xf>
    <xf numFmtId="1" fontId="5" fillId="0" borderId="49" xfId="0" applyNumberFormat="1" applyFont="1" applyFill="1" applyBorder="1" applyAlignment="1">
      <alignment horizontal="left" shrinkToFit="1"/>
    </xf>
    <xf numFmtId="0" fontId="5" fillId="0" borderId="47" xfId="0" applyFont="1" applyFill="1" applyBorder="1" applyAlignment="1">
      <alignment horizontal="left" shrinkToFit="1"/>
    </xf>
    <xf numFmtId="0" fontId="5" fillId="0" borderId="73" xfId="0" applyFont="1" applyFill="1" applyBorder="1" applyAlignment="1">
      <alignment horizontal="left" shrinkToFit="1"/>
    </xf>
    <xf numFmtId="1" fontId="1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3">
    <cellStyle name="Čárka" xfId="1" builtinId="3"/>
    <cellStyle name="Normální" xfId="0" builtinId="0"/>
    <cellStyle name="normální_Zdravotnictví-návrh rozp.2005-po opr.2.11.2004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2714625</xdr:colOff>
      <xdr:row>14</xdr:row>
      <xdr:rowOff>142875</xdr:rowOff>
    </xdr:from>
    <xdr:to>
      <xdr:col>0</xdr:col>
      <xdr:colOff>2790825</xdr:colOff>
      <xdr:row>15</xdr:row>
      <xdr:rowOff>38100</xdr:rowOff>
    </xdr:to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714625" y="353377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itkova\AppData\Local\Microsoft\Windows\Temporary%20Internet%20Files\Content.Outlook\YH9SYGXJ\Rozpo&#269;et%20OK%202013%20-%203b)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ř celkem"/>
      <sheetName val="celkem ORJ - 10"/>
      <sheetName val="PO - okres Olomouc"/>
      <sheetName val="PO - okres Prostějov"/>
      <sheetName val="PO - okres Jeseník"/>
      <sheetName val="PO - okres Šumperk"/>
      <sheetName val="PO - okres Přerov"/>
      <sheetName val="celkem ORJ - 12"/>
      <sheetName val="PO - doprava"/>
      <sheetName val="Celkem ORJ 13"/>
      <sheetName val="PO - kultura"/>
      <sheetName val="Celkem ORJ - 11"/>
      <sheetName val="PO - sociálníci"/>
      <sheetName val="Celkem ORJ - 14"/>
      <sheetName val="PO - zdravotnictví"/>
      <sheetName val="Lis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4">
          <cell r="AH14">
            <v>2006</v>
          </cell>
        </row>
        <row r="15">
          <cell r="AH15">
            <v>3525</v>
          </cell>
        </row>
        <row r="16">
          <cell r="AH16">
            <v>927</v>
          </cell>
        </row>
        <row r="17">
          <cell r="AH17">
            <v>799</v>
          </cell>
        </row>
        <row r="18">
          <cell r="AH18">
            <v>0</v>
          </cell>
        </row>
        <row r="19">
          <cell r="AH19">
            <v>686</v>
          </cell>
        </row>
        <row r="20">
          <cell r="AH20">
            <v>823</v>
          </cell>
        </row>
        <row r="21">
          <cell r="AH21">
            <v>1016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 enableFormatConditionsCalculation="0">
    <tabColor rgb="FFCCFFFF"/>
  </sheetPr>
  <dimension ref="A1:H100"/>
  <sheetViews>
    <sheetView showGridLines="0" view="pageBreakPreview" topLeftCell="A58" zoomScaleNormal="100" zoomScaleSheetLayoutView="100" workbookViewId="0">
      <selection activeCell="H92" sqref="H92"/>
    </sheetView>
  </sheetViews>
  <sheetFormatPr defaultRowHeight="12.75" x14ac:dyDescent="0.2"/>
  <cols>
    <col min="1" max="1" width="5.7109375" style="28" customWidth="1"/>
    <col min="2" max="2" width="6.42578125" style="28" customWidth="1"/>
    <col min="3" max="3" width="45.140625" style="28" customWidth="1"/>
    <col min="4" max="6" width="12.7109375" style="28" customWidth="1"/>
    <col min="7" max="7" width="16.85546875" style="50" customWidth="1"/>
    <col min="8" max="8" width="7.5703125" style="188" customWidth="1"/>
    <col min="9" max="9" width="8" style="28" customWidth="1"/>
    <col min="10" max="16384" width="9.140625" style="28"/>
  </cols>
  <sheetData>
    <row r="1" spans="1:8" ht="20.25" x14ac:dyDescent="0.3">
      <c r="A1" s="428" t="s">
        <v>376</v>
      </c>
      <c r="B1" s="429"/>
      <c r="C1" s="429"/>
      <c r="D1" s="429"/>
      <c r="E1" s="429"/>
      <c r="F1" s="429"/>
      <c r="G1" s="429"/>
    </row>
    <row r="2" spans="1:8" ht="9.75" customHeight="1" x14ac:dyDescent="0.3">
      <c r="A2" s="57"/>
      <c r="B2" s="58"/>
      <c r="C2" s="58"/>
      <c r="D2" s="58"/>
      <c r="E2" s="58"/>
      <c r="F2" s="58"/>
      <c r="G2" s="58"/>
    </row>
    <row r="3" spans="1:8" ht="9.75" customHeight="1" x14ac:dyDescent="0.3">
      <c r="A3" s="343"/>
      <c r="B3" s="344"/>
      <c r="C3" s="344"/>
      <c r="D3" s="344"/>
      <c r="E3" s="344"/>
      <c r="F3" s="344"/>
      <c r="G3" s="344"/>
    </row>
    <row r="4" spans="1:8" ht="9.75" customHeight="1" x14ac:dyDescent="0.3">
      <c r="A4" s="343"/>
      <c r="B4" s="344"/>
      <c r="C4" s="344"/>
      <c r="D4" s="344"/>
      <c r="E4" s="344"/>
      <c r="F4" s="344"/>
      <c r="G4" s="344"/>
    </row>
    <row r="5" spans="1:8" ht="9.75" customHeight="1" x14ac:dyDescent="0.3">
      <c r="A5" s="343"/>
      <c r="B5" s="344"/>
      <c r="C5" s="344"/>
      <c r="D5" s="344"/>
      <c r="E5" s="344"/>
      <c r="F5" s="344"/>
      <c r="G5" s="344"/>
    </row>
    <row r="6" spans="1:8" ht="16.5" thickBot="1" x14ac:dyDescent="0.3">
      <c r="A6" s="27" t="s">
        <v>88</v>
      </c>
      <c r="H6" s="189" t="s">
        <v>2</v>
      </c>
    </row>
    <row r="7" spans="1:8" s="60" customFormat="1" ht="39.75" thickTop="1" thickBot="1" x14ac:dyDescent="0.25">
      <c r="A7" s="390" t="s">
        <v>3</v>
      </c>
      <c r="B7" s="391" t="s">
        <v>4</v>
      </c>
      <c r="C7" s="392" t="s">
        <v>89</v>
      </c>
      <c r="D7" s="393" t="s">
        <v>383</v>
      </c>
      <c r="E7" s="393" t="s">
        <v>428</v>
      </c>
      <c r="F7" s="393" t="s">
        <v>429</v>
      </c>
      <c r="G7" s="394" t="s">
        <v>390</v>
      </c>
      <c r="H7" s="395" t="s">
        <v>7</v>
      </c>
    </row>
    <row r="8" spans="1:8" s="61" customFormat="1" ht="13.5" thickTop="1" thickBot="1" x14ac:dyDescent="0.25">
      <c r="A8" s="396">
        <v>1</v>
      </c>
      <c r="B8" s="397">
        <v>2</v>
      </c>
      <c r="C8" s="397">
        <v>3</v>
      </c>
      <c r="D8" s="398">
        <v>4</v>
      </c>
      <c r="E8" s="398">
        <v>5</v>
      </c>
      <c r="F8" s="398">
        <v>6</v>
      </c>
      <c r="G8" s="398">
        <v>7</v>
      </c>
      <c r="H8" s="412" t="s">
        <v>430</v>
      </c>
    </row>
    <row r="9" spans="1:8" s="66" customFormat="1" ht="27.75" customHeight="1" thickTop="1" x14ac:dyDescent="0.2">
      <c r="A9" s="62"/>
      <c r="B9" s="63">
        <v>1111</v>
      </c>
      <c r="C9" s="64" t="s">
        <v>431</v>
      </c>
      <c r="D9" s="65">
        <v>700000</v>
      </c>
      <c r="E9" s="65">
        <f>SUM(daně!D10)</f>
        <v>700000</v>
      </c>
      <c r="F9" s="65">
        <f>SUM(daně!E10)</f>
        <v>663642</v>
      </c>
      <c r="G9" s="26">
        <f>SUM(daně!I10)</f>
        <v>730000</v>
      </c>
      <c r="H9" s="192">
        <f t="shared" ref="H9:H16" si="0">G9/D9*100</f>
        <v>104.28571428571429</v>
      </c>
    </row>
    <row r="10" spans="1:8" s="66" customFormat="1" ht="25.5" customHeight="1" x14ac:dyDescent="0.2">
      <c r="A10" s="67"/>
      <c r="B10" s="68">
        <v>1112</v>
      </c>
      <c r="C10" s="69" t="s">
        <v>432</v>
      </c>
      <c r="D10" s="70">
        <f>SUM(daně!C11)</f>
        <v>20000</v>
      </c>
      <c r="E10" s="70">
        <f>SUM(daně!D11)</f>
        <v>20000</v>
      </c>
      <c r="F10" s="70">
        <f>SUM(daně!E11)</f>
        <v>8722</v>
      </c>
      <c r="G10" s="29">
        <f>SUM(daně!I11)</f>
        <v>17000</v>
      </c>
      <c r="H10" s="190">
        <f t="shared" si="0"/>
        <v>85</v>
      </c>
    </row>
    <row r="11" spans="1:8" s="66" customFormat="1" ht="30" customHeight="1" x14ac:dyDescent="0.2">
      <c r="A11" s="67"/>
      <c r="B11" s="68">
        <v>1113</v>
      </c>
      <c r="C11" s="69" t="s">
        <v>433</v>
      </c>
      <c r="D11" s="70">
        <f>SUM(daně!C12)</f>
        <v>65000</v>
      </c>
      <c r="E11" s="70">
        <f>SUM(daně!D12)</f>
        <v>65000</v>
      </c>
      <c r="F11" s="70">
        <f>SUM(daně!E12)</f>
        <v>74267</v>
      </c>
      <c r="G11" s="29">
        <f>SUM(daně!I12)</f>
        <v>75000</v>
      </c>
      <c r="H11" s="190">
        <f t="shared" si="0"/>
        <v>115.38461538461537</v>
      </c>
    </row>
    <row r="12" spans="1:8" s="66" customFormat="1" ht="28.5" customHeight="1" x14ac:dyDescent="0.2">
      <c r="A12" s="67"/>
      <c r="B12" s="68">
        <v>1121</v>
      </c>
      <c r="C12" s="69" t="s">
        <v>434</v>
      </c>
      <c r="D12" s="70">
        <f>SUM(daně!C13)</f>
        <v>700000</v>
      </c>
      <c r="E12" s="70">
        <f>SUM(daně!D13)</f>
        <v>700000</v>
      </c>
      <c r="F12" s="70">
        <f>SUM(daně!E13)</f>
        <v>741154</v>
      </c>
      <c r="G12" s="29">
        <f>SUM(daně!I13)</f>
        <v>735000</v>
      </c>
      <c r="H12" s="190">
        <f t="shared" si="0"/>
        <v>105</v>
      </c>
    </row>
    <row r="13" spans="1:8" s="30" customFormat="1" ht="17.100000000000001" customHeight="1" thickBot="1" x14ac:dyDescent="0.25">
      <c r="A13" s="71"/>
      <c r="B13" s="72">
        <v>1211</v>
      </c>
      <c r="C13" s="73" t="s">
        <v>435</v>
      </c>
      <c r="D13" s="258">
        <f>SUM(daně!C14)</f>
        <v>1700000</v>
      </c>
      <c r="E13" s="258">
        <f>SUM(daně!D14)</f>
        <v>1700000</v>
      </c>
      <c r="F13" s="258">
        <f>SUM(daně!E14)</f>
        <v>1500955</v>
      </c>
      <c r="G13" s="259">
        <f>SUM(daně!I14)</f>
        <v>1605000</v>
      </c>
      <c r="H13" s="337">
        <f t="shared" si="0"/>
        <v>94.411764705882348</v>
      </c>
    </row>
    <row r="14" spans="1:8" s="74" customFormat="1" ht="17.100000000000001" customHeight="1" thickTop="1" thickBot="1" x14ac:dyDescent="0.25">
      <c r="A14" s="404" t="s">
        <v>90</v>
      </c>
      <c r="B14" s="405"/>
      <c r="C14" s="406"/>
      <c r="D14" s="407">
        <f>SUM(D9:D13)</f>
        <v>3185000</v>
      </c>
      <c r="E14" s="407">
        <f>SUM(E9:E13)</f>
        <v>3185000</v>
      </c>
      <c r="F14" s="407">
        <f>SUM(F9:F13)</f>
        <v>2988740</v>
      </c>
      <c r="G14" s="408">
        <f>SUM(G9:G13)</f>
        <v>3162000</v>
      </c>
      <c r="H14" s="409">
        <f t="shared" si="0"/>
        <v>99.277864992150711</v>
      </c>
    </row>
    <row r="15" spans="1:8" s="74" customFormat="1" ht="17.100000000000001" customHeight="1" thickTop="1" x14ac:dyDescent="0.2">
      <c r="A15" s="184"/>
      <c r="B15" s="186">
        <v>1211</v>
      </c>
      <c r="C15" s="187" t="s">
        <v>343</v>
      </c>
      <c r="D15" s="260">
        <v>4647</v>
      </c>
      <c r="E15" s="260">
        <v>4647</v>
      </c>
      <c r="F15" s="260">
        <v>0</v>
      </c>
      <c r="G15" s="260">
        <v>0</v>
      </c>
      <c r="H15" s="190">
        <f t="shared" si="0"/>
        <v>0</v>
      </c>
    </row>
    <row r="16" spans="1:8" s="30" customFormat="1" ht="17.100000000000001" customHeight="1" x14ac:dyDescent="0.2">
      <c r="A16" s="75" t="s">
        <v>91</v>
      </c>
      <c r="B16" s="185">
        <v>1354</v>
      </c>
      <c r="C16" s="77" t="s">
        <v>120</v>
      </c>
      <c r="D16" s="261">
        <f>SUM(odbory!D11)</f>
        <v>63</v>
      </c>
      <c r="E16" s="261">
        <f>SUM(odbory!E11)</f>
        <v>63</v>
      </c>
      <c r="F16" s="261">
        <f>SUM(odbory!F11)</f>
        <v>17</v>
      </c>
      <c r="G16" s="261">
        <f>SUM(odbory!G11)</f>
        <v>0</v>
      </c>
      <c r="H16" s="190">
        <f t="shared" si="0"/>
        <v>0</v>
      </c>
    </row>
    <row r="17" spans="1:8" s="30" customFormat="1" ht="17.100000000000001" customHeight="1" x14ac:dyDescent="0.2">
      <c r="A17" s="75" t="s">
        <v>110</v>
      </c>
      <c r="B17" s="76">
        <v>1361</v>
      </c>
      <c r="C17" s="77" t="s">
        <v>92</v>
      </c>
      <c r="D17" s="261">
        <f>SUM(odbory!D12)</f>
        <v>913</v>
      </c>
      <c r="E17" s="261">
        <f>SUM(odbory!E12)</f>
        <v>913</v>
      </c>
      <c r="F17" s="261">
        <f>SUM(odbory!F12)</f>
        <v>1239</v>
      </c>
      <c r="G17" s="261">
        <f>SUM(odbory!G12)</f>
        <v>1190</v>
      </c>
      <c r="H17" s="190">
        <f t="shared" ref="H17:H31" si="1">G17/D17*100</f>
        <v>130.33953997809419</v>
      </c>
    </row>
    <row r="18" spans="1:8" s="30" customFormat="1" ht="17.100000000000001" customHeight="1" x14ac:dyDescent="0.2">
      <c r="A18" s="78">
        <v>3349</v>
      </c>
      <c r="B18" s="76">
        <v>2111</v>
      </c>
      <c r="C18" s="77" t="s">
        <v>137</v>
      </c>
      <c r="D18" s="261">
        <f>SUM(odbory!D13)</f>
        <v>144</v>
      </c>
      <c r="E18" s="261">
        <f>SUM(odbory!E13)</f>
        <v>144</v>
      </c>
      <c r="F18" s="261">
        <f>SUM(odbory!F13)</f>
        <v>108</v>
      </c>
      <c r="G18" s="261">
        <f>SUM(odbory!G13)</f>
        <v>144</v>
      </c>
      <c r="H18" s="190"/>
    </row>
    <row r="19" spans="1:8" s="30" customFormat="1" ht="17.100000000000001" customHeight="1" x14ac:dyDescent="0.2">
      <c r="A19" s="79">
        <v>6172</v>
      </c>
      <c r="B19" s="76">
        <v>2122</v>
      </c>
      <c r="C19" s="77" t="s">
        <v>93</v>
      </c>
      <c r="D19" s="261">
        <f>SUM(odbory!D14)</f>
        <v>136806</v>
      </c>
      <c r="E19" s="261">
        <f>SUM(odbory!E14)</f>
        <v>175790</v>
      </c>
      <c r="F19" s="261">
        <f>SUM(odbory!F14)</f>
        <v>139236</v>
      </c>
      <c r="G19" s="330">
        <f>SUM(odbory!G69)</f>
        <v>140417</v>
      </c>
      <c r="H19" s="190">
        <f t="shared" si="1"/>
        <v>102.63950411531657</v>
      </c>
    </row>
    <row r="20" spans="1:8" s="30" customFormat="1" ht="17.100000000000001" customHeight="1" x14ac:dyDescent="0.2">
      <c r="A20" s="79">
        <v>1032</v>
      </c>
      <c r="B20" s="76">
        <v>2131</v>
      </c>
      <c r="C20" s="77" t="s">
        <v>94</v>
      </c>
      <c r="D20" s="261">
        <f>SUM(odbory!D15)</f>
        <v>3</v>
      </c>
      <c r="E20" s="261">
        <f>SUM(odbory!E15)</f>
        <v>3</v>
      </c>
      <c r="F20" s="261">
        <f>SUM(odbory!F15)</f>
        <v>4</v>
      </c>
      <c r="G20" s="261">
        <f>SUM(odbory!G15)</f>
        <v>3</v>
      </c>
      <c r="H20" s="190">
        <f t="shared" si="1"/>
        <v>100</v>
      </c>
    </row>
    <row r="21" spans="1:8" s="30" customFormat="1" ht="17.100000000000001" customHeight="1" x14ac:dyDescent="0.2">
      <c r="A21" s="79">
        <v>6172</v>
      </c>
      <c r="B21" s="76">
        <v>2131</v>
      </c>
      <c r="C21" s="77" t="s">
        <v>94</v>
      </c>
      <c r="D21" s="261">
        <f>SUM(odbory!D16)</f>
        <v>103</v>
      </c>
      <c r="E21" s="261">
        <f>SUM(odbory!E16)</f>
        <v>103</v>
      </c>
      <c r="F21" s="261">
        <f>SUM(odbory!F16)</f>
        <v>121</v>
      </c>
      <c r="G21" s="261">
        <f>SUM(odbory!G16)</f>
        <v>43</v>
      </c>
      <c r="H21" s="190">
        <f t="shared" si="1"/>
        <v>41.747572815533978</v>
      </c>
    </row>
    <row r="22" spans="1:8" s="66" customFormat="1" ht="30" customHeight="1" x14ac:dyDescent="0.2">
      <c r="A22" s="80">
        <v>6172</v>
      </c>
      <c r="B22" s="68">
        <v>2132</v>
      </c>
      <c r="C22" s="69" t="s">
        <v>95</v>
      </c>
      <c r="D22" s="70">
        <f>SUM(odbory!D17)</f>
        <v>38099</v>
      </c>
      <c r="E22" s="70">
        <f>SUM(odbory!E17)</f>
        <v>37910</v>
      </c>
      <c r="F22" s="70">
        <f>SUM(odbory!F17)</f>
        <v>28939</v>
      </c>
      <c r="G22" s="70">
        <f>SUM(odbory!G17)</f>
        <v>37749</v>
      </c>
      <c r="H22" s="190">
        <f t="shared" si="1"/>
        <v>99.081340717604135</v>
      </c>
    </row>
    <row r="23" spans="1:8" s="66" customFormat="1" ht="14.25" x14ac:dyDescent="0.2">
      <c r="A23" s="80">
        <v>6172</v>
      </c>
      <c r="B23" s="68">
        <v>2133</v>
      </c>
      <c r="C23" s="81" t="s">
        <v>96</v>
      </c>
      <c r="D23" s="282">
        <f>SUM(odbory!D18)</f>
        <v>22.2</v>
      </c>
      <c r="E23" s="282">
        <f>SUM(odbory!E18)</f>
        <v>22.2</v>
      </c>
      <c r="F23" s="261">
        <f>SUM(odbory!F18)</f>
        <v>150.1</v>
      </c>
      <c r="G23" s="283">
        <f>SUM(odbory!G18)</f>
        <v>22.2</v>
      </c>
      <c r="H23" s="190">
        <f t="shared" si="1"/>
        <v>100</v>
      </c>
    </row>
    <row r="24" spans="1:8" s="66" customFormat="1" ht="14.25" x14ac:dyDescent="0.2">
      <c r="A24" s="80">
        <v>3769</v>
      </c>
      <c r="B24" s="68">
        <v>2212</v>
      </c>
      <c r="C24" s="81" t="s">
        <v>142</v>
      </c>
      <c r="D24" s="261">
        <f>SUM(odbory!D19)</f>
        <v>300</v>
      </c>
      <c r="E24" s="261">
        <f>SUM(odbory!E19)</f>
        <v>300</v>
      </c>
      <c r="F24" s="261">
        <f>SUM(odbory!F19)</f>
        <v>59</v>
      </c>
      <c r="G24" s="261">
        <f>SUM(odbory!G19)</f>
        <v>200</v>
      </c>
      <c r="H24" s="190">
        <f t="shared" si="1"/>
        <v>66.666666666666657</v>
      </c>
    </row>
    <row r="25" spans="1:8" s="30" customFormat="1" ht="17.100000000000001" customHeight="1" x14ac:dyDescent="0.2">
      <c r="A25" s="79">
        <v>6172</v>
      </c>
      <c r="B25" s="76">
        <v>2212</v>
      </c>
      <c r="C25" s="81" t="s">
        <v>142</v>
      </c>
      <c r="D25" s="261">
        <f>SUM(odbory!D20)</f>
        <v>3060</v>
      </c>
      <c r="E25" s="261">
        <f>SUM(odbory!E20)</f>
        <v>3060</v>
      </c>
      <c r="F25" s="261">
        <f>SUM(odbory!F20)</f>
        <v>2127</v>
      </c>
      <c r="G25" s="261">
        <f>SUM(odbory!G20)</f>
        <v>2040</v>
      </c>
      <c r="H25" s="190">
        <f t="shared" si="1"/>
        <v>66.666666666666657</v>
      </c>
    </row>
    <row r="26" spans="1:8" s="66" customFormat="1" ht="29.25" customHeight="1" x14ac:dyDescent="0.2">
      <c r="A26" s="80"/>
      <c r="B26" s="68">
        <v>2420</v>
      </c>
      <c r="C26" s="69" t="s">
        <v>111</v>
      </c>
      <c r="D26" s="280">
        <f>SUM(odbory!D21)</f>
        <v>1179.5999999999999</v>
      </c>
      <c r="E26" s="280">
        <f>SUM(odbory!E21)</f>
        <v>1179.5999999999999</v>
      </c>
      <c r="F26" s="70">
        <f>SUM(odbory!F21)</f>
        <v>100</v>
      </c>
      <c r="G26" s="281">
        <f>SUM(odbory!G21)</f>
        <v>6692.9969999999994</v>
      </c>
      <c r="H26" s="190">
        <f t="shared" si="1"/>
        <v>567.39547304170901</v>
      </c>
    </row>
    <row r="27" spans="1:8" s="30" customFormat="1" ht="17.100000000000001" customHeight="1" x14ac:dyDescent="0.2">
      <c r="A27" s="79"/>
      <c r="B27" s="76">
        <v>2441</v>
      </c>
      <c r="C27" s="77" t="s">
        <v>101</v>
      </c>
      <c r="D27" s="261">
        <f>SUM(odbory!D22)</f>
        <v>9150</v>
      </c>
      <c r="E27" s="261">
        <f>SUM(odbory!E22)</f>
        <v>9150</v>
      </c>
      <c r="F27" s="261">
        <f>SUM(odbory!F22)</f>
        <v>1200</v>
      </c>
      <c r="G27" s="261">
        <f>SUM(odbory!G22)</f>
        <v>7500</v>
      </c>
      <c r="H27" s="190">
        <f t="shared" si="1"/>
        <v>81.967213114754102</v>
      </c>
    </row>
    <row r="28" spans="1:8" s="30" customFormat="1" ht="17.100000000000001" customHeight="1" x14ac:dyDescent="0.2">
      <c r="A28" s="79">
        <v>6172</v>
      </c>
      <c r="B28" s="76">
        <v>3111</v>
      </c>
      <c r="C28" s="77" t="s">
        <v>97</v>
      </c>
      <c r="D28" s="261">
        <f>SUM(odbory!D23)</f>
        <v>1800</v>
      </c>
      <c r="E28" s="261">
        <f>SUM(odbory!E23)</f>
        <v>1800</v>
      </c>
      <c r="F28" s="261">
        <f>SUM(odbory!F23)</f>
        <v>6556</v>
      </c>
      <c r="G28" s="261">
        <f>SUM(odbory!G23)</f>
        <v>300</v>
      </c>
      <c r="H28" s="190">
        <f t="shared" si="1"/>
        <v>16.666666666666664</v>
      </c>
    </row>
    <row r="29" spans="1:8" s="66" customFormat="1" ht="28.5" customHeight="1" x14ac:dyDescent="0.2">
      <c r="A29" s="80">
        <v>6172</v>
      </c>
      <c r="B29" s="68">
        <v>3112</v>
      </c>
      <c r="C29" s="69" t="s">
        <v>98</v>
      </c>
      <c r="D29" s="70">
        <f>SUM(odbory!D24)</f>
        <v>12000</v>
      </c>
      <c r="E29" s="70">
        <f>SUM(odbory!E24)</f>
        <v>12000</v>
      </c>
      <c r="F29" s="70">
        <f>SUM(odbory!F24)</f>
        <v>17376</v>
      </c>
      <c r="G29" s="70">
        <f>SUM(odbory!G24)</f>
        <v>20700</v>
      </c>
      <c r="H29" s="190">
        <f t="shared" si="1"/>
        <v>172.5</v>
      </c>
    </row>
    <row r="30" spans="1:8" s="30" customFormat="1" ht="17.100000000000001" customHeight="1" x14ac:dyDescent="0.2">
      <c r="A30" s="79">
        <v>6310</v>
      </c>
      <c r="B30" s="76">
        <v>2141</v>
      </c>
      <c r="C30" s="77" t="s">
        <v>99</v>
      </c>
      <c r="D30" s="282">
        <v>12000.2</v>
      </c>
      <c r="E30" s="282">
        <v>12000.2</v>
      </c>
      <c r="F30" s="261">
        <f>SUM(odbory!F25)</f>
        <v>9092</v>
      </c>
      <c r="G30" s="283">
        <f>SUM(odbory!G25)</f>
        <v>7000.8029999999999</v>
      </c>
      <c r="H30" s="190">
        <f t="shared" si="1"/>
        <v>58.339052682455282</v>
      </c>
    </row>
    <row r="31" spans="1:8" s="154" customFormat="1" ht="27.75" customHeight="1" thickBot="1" x14ac:dyDescent="0.25">
      <c r="A31" s="176"/>
      <c r="B31" s="153">
        <v>4112</v>
      </c>
      <c r="C31" s="177" t="s">
        <v>100</v>
      </c>
      <c r="D31" s="215">
        <v>73669</v>
      </c>
      <c r="E31" s="215">
        <v>73669</v>
      </c>
      <c r="F31" s="271">
        <v>61390</v>
      </c>
      <c r="G31" s="271">
        <f>SUM('4112'!B16:C16)</f>
        <v>73669</v>
      </c>
      <c r="H31" s="262">
        <f t="shared" si="1"/>
        <v>100</v>
      </c>
    </row>
    <row r="32" spans="1:8" ht="18.75" customHeight="1" thickTop="1" thickBot="1" x14ac:dyDescent="0.3">
      <c r="A32" s="430" t="s">
        <v>102</v>
      </c>
      <c r="B32" s="431"/>
      <c r="C32" s="431"/>
      <c r="D32" s="410">
        <f>SUM(D14:D31)</f>
        <v>3478959.0000000005</v>
      </c>
      <c r="E32" s="410">
        <f>SUM(E14:E31)</f>
        <v>3517754.0000000005</v>
      </c>
      <c r="F32" s="410">
        <f>SUM(F14:F31)</f>
        <v>3256454.1</v>
      </c>
      <c r="G32" s="410">
        <f>SUM(G14:G31)</f>
        <v>3459671</v>
      </c>
      <c r="H32" s="411">
        <f>G32/D32*100</f>
        <v>99.445581278767577</v>
      </c>
    </row>
    <row r="33" spans="1:8" ht="15" thickTop="1" x14ac:dyDescent="0.2">
      <c r="H33" s="191"/>
    </row>
    <row r="34" spans="1:8" ht="14.25" x14ac:dyDescent="0.2">
      <c r="H34" s="191"/>
    </row>
    <row r="35" spans="1:8" ht="14.25" x14ac:dyDescent="0.2">
      <c r="G35" s="345"/>
      <c r="H35" s="191"/>
    </row>
    <row r="36" spans="1:8" ht="16.5" thickBot="1" x14ac:dyDescent="0.3">
      <c r="A36" s="27" t="s">
        <v>103</v>
      </c>
      <c r="H36" s="189" t="s">
        <v>2</v>
      </c>
    </row>
    <row r="37" spans="1:8" s="60" customFormat="1" ht="39.75" thickTop="1" thickBot="1" x14ac:dyDescent="0.25">
      <c r="A37" s="390" t="s">
        <v>3</v>
      </c>
      <c r="B37" s="391" t="s">
        <v>4</v>
      </c>
      <c r="C37" s="392" t="s">
        <v>89</v>
      </c>
      <c r="D37" s="393" t="s">
        <v>383</v>
      </c>
      <c r="E37" s="393" t="s">
        <v>428</v>
      </c>
      <c r="F37" s="393" t="s">
        <v>429</v>
      </c>
      <c r="G37" s="394" t="s">
        <v>390</v>
      </c>
      <c r="H37" s="395" t="s">
        <v>7</v>
      </c>
    </row>
    <row r="38" spans="1:8" s="61" customFormat="1" ht="13.5" thickTop="1" thickBot="1" x14ac:dyDescent="0.25">
      <c r="A38" s="396">
        <v>1</v>
      </c>
      <c r="B38" s="397">
        <v>2</v>
      </c>
      <c r="C38" s="397">
        <v>3</v>
      </c>
      <c r="D38" s="398">
        <v>4</v>
      </c>
      <c r="E38" s="398">
        <v>5</v>
      </c>
      <c r="F38" s="398">
        <v>6</v>
      </c>
      <c r="G38" s="398">
        <v>7</v>
      </c>
      <c r="H38" s="412" t="s">
        <v>430</v>
      </c>
    </row>
    <row r="39" spans="1:8" s="66" customFormat="1" ht="15" thickTop="1" x14ac:dyDescent="0.2">
      <c r="A39" s="62" t="s">
        <v>91</v>
      </c>
      <c r="B39" s="63">
        <v>4134</v>
      </c>
      <c r="C39" s="64" t="s">
        <v>104</v>
      </c>
      <c r="D39" s="65">
        <v>6223</v>
      </c>
      <c r="E39" s="65">
        <v>6223</v>
      </c>
      <c r="F39" s="65">
        <v>3534</v>
      </c>
      <c r="G39" s="26">
        <v>5294</v>
      </c>
      <c r="H39" s="192">
        <f>G39/D39*100</f>
        <v>85.071508918528039</v>
      </c>
    </row>
    <row r="40" spans="1:8" s="66" customFormat="1" ht="14.25" x14ac:dyDescent="0.2">
      <c r="A40" s="67"/>
      <c r="B40" s="68">
        <v>4132</v>
      </c>
      <c r="C40" s="69" t="s">
        <v>149</v>
      </c>
      <c r="D40" s="70">
        <v>0</v>
      </c>
      <c r="E40" s="70"/>
      <c r="F40" s="70">
        <v>731</v>
      </c>
      <c r="G40" s="29"/>
      <c r="H40" s="190"/>
    </row>
    <row r="41" spans="1:8" s="66" customFormat="1" ht="14.25" x14ac:dyDescent="0.2">
      <c r="A41" s="79">
        <v>6172</v>
      </c>
      <c r="B41" s="68">
        <v>2324</v>
      </c>
      <c r="C41" s="69" t="s">
        <v>150</v>
      </c>
      <c r="D41" s="70">
        <v>0</v>
      </c>
      <c r="E41" s="70"/>
      <c r="F41" s="70">
        <v>19</v>
      </c>
      <c r="G41" s="29"/>
      <c r="H41" s="190"/>
    </row>
    <row r="42" spans="1:8" s="66" customFormat="1" ht="14.25" x14ac:dyDescent="0.2">
      <c r="A42" s="79">
        <v>6172</v>
      </c>
      <c r="B42" s="68">
        <v>2329</v>
      </c>
      <c r="C42" s="69"/>
      <c r="D42" s="70"/>
      <c r="E42" s="70"/>
      <c r="F42" s="70">
        <v>20</v>
      </c>
      <c r="G42" s="29"/>
      <c r="H42" s="190"/>
    </row>
    <row r="43" spans="1:8" s="66" customFormat="1" ht="14.25" x14ac:dyDescent="0.2">
      <c r="A43" s="79">
        <v>6310</v>
      </c>
      <c r="B43" s="76">
        <v>2141</v>
      </c>
      <c r="C43" s="77" t="s">
        <v>99</v>
      </c>
      <c r="D43" s="70"/>
      <c r="E43" s="70"/>
      <c r="F43" s="70">
        <v>3</v>
      </c>
      <c r="G43" s="29">
        <v>6</v>
      </c>
      <c r="H43" s="190"/>
    </row>
    <row r="44" spans="1:8" s="66" customFormat="1" ht="29.25" thickBot="1" x14ac:dyDescent="0.25">
      <c r="A44" s="79"/>
      <c r="B44" s="68">
        <v>8115</v>
      </c>
      <c r="C44" s="82" t="s">
        <v>133</v>
      </c>
      <c r="D44" s="70"/>
      <c r="E44" s="70">
        <v>772</v>
      </c>
      <c r="F44" s="70">
        <v>772</v>
      </c>
      <c r="G44" s="29"/>
      <c r="H44" s="190"/>
    </row>
    <row r="45" spans="1:8" s="382" customFormat="1" ht="18.75" customHeight="1" thickTop="1" thickBot="1" x14ac:dyDescent="0.3">
      <c r="A45" s="430" t="s">
        <v>102</v>
      </c>
      <c r="B45" s="431"/>
      <c r="C45" s="431"/>
      <c r="D45" s="410">
        <f>SUM(D39:D43)</f>
        <v>6223</v>
      </c>
      <c r="E45" s="410">
        <f>SUM(E39:E44)</f>
        <v>6995</v>
      </c>
      <c r="F45" s="410">
        <f>SUM(F39:F44)</f>
        <v>5079</v>
      </c>
      <c r="G45" s="410">
        <f>SUM(G39:G44)</f>
        <v>5300</v>
      </c>
      <c r="H45" s="411">
        <f>G45/D45*100</f>
        <v>85.167925437891682</v>
      </c>
    </row>
    <row r="46" spans="1:8" ht="15" thickTop="1" x14ac:dyDescent="0.2">
      <c r="H46" s="191"/>
    </row>
    <row r="47" spans="1:8" ht="14.25" x14ac:dyDescent="0.2">
      <c r="G47" s="345"/>
      <c r="H47" s="191"/>
    </row>
    <row r="48" spans="1:8" ht="14.25" x14ac:dyDescent="0.2">
      <c r="G48" s="345"/>
      <c r="H48" s="191"/>
    </row>
    <row r="49" spans="1:8" ht="14.25" x14ac:dyDescent="0.2">
      <c r="G49" s="345"/>
      <c r="H49" s="191"/>
    </row>
    <row r="50" spans="1:8" ht="14.25" x14ac:dyDescent="0.2">
      <c r="G50" s="345"/>
      <c r="H50" s="191"/>
    </row>
    <row r="51" spans="1:8" ht="14.25" x14ac:dyDescent="0.2">
      <c r="G51" s="345"/>
      <c r="H51" s="191"/>
    </row>
    <row r="52" spans="1:8" ht="14.25" x14ac:dyDescent="0.2">
      <c r="G52" s="345"/>
      <c r="H52" s="191"/>
    </row>
    <row r="53" spans="1:8" ht="14.25" x14ac:dyDescent="0.2">
      <c r="G53" s="345"/>
      <c r="H53" s="191"/>
    </row>
    <row r="54" spans="1:8" ht="14.25" x14ac:dyDescent="0.2">
      <c r="G54" s="345"/>
      <c r="H54" s="191"/>
    </row>
    <row r="55" spans="1:8" ht="14.25" x14ac:dyDescent="0.2">
      <c r="G55" s="345"/>
      <c r="H55" s="191"/>
    </row>
    <row r="56" spans="1:8" ht="14.25" x14ac:dyDescent="0.2">
      <c r="G56" s="345"/>
      <c r="H56" s="191"/>
    </row>
    <row r="57" spans="1:8" ht="14.25" x14ac:dyDescent="0.2">
      <c r="G57" s="345"/>
      <c r="H57" s="191"/>
    </row>
    <row r="58" spans="1:8" ht="15.75" x14ac:dyDescent="0.25">
      <c r="A58" s="433" t="s">
        <v>152</v>
      </c>
      <c r="B58" s="434"/>
      <c r="C58" s="434"/>
      <c r="D58" s="434"/>
      <c r="E58" s="434"/>
      <c r="F58" s="434"/>
      <c r="G58" s="434"/>
      <c r="H58" s="434"/>
    </row>
    <row r="59" spans="1:8" ht="16.5" thickBot="1" x14ac:dyDescent="0.3">
      <c r="A59" s="27"/>
      <c r="H59" s="189" t="s">
        <v>2</v>
      </c>
    </row>
    <row r="60" spans="1:8" s="60" customFormat="1" ht="39.75" thickTop="1" thickBot="1" x14ac:dyDescent="0.25">
      <c r="A60" s="390" t="s">
        <v>3</v>
      </c>
      <c r="B60" s="391" t="s">
        <v>4</v>
      </c>
      <c r="C60" s="392" t="s">
        <v>89</v>
      </c>
      <c r="D60" s="393" t="s">
        <v>383</v>
      </c>
      <c r="E60" s="393" t="s">
        <v>428</v>
      </c>
      <c r="F60" s="393" t="s">
        <v>429</v>
      </c>
      <c r="G60" s="394" t="s">
        <v>390</v>
      </c>
      <c r="H60" s="395" t="s">
        <v>7</v>
      </c>
    </row>
    <row r="61" spans="1:8" s="61" customFormat="1" ht="13.5" thickTop="1" thickBot="1" x14ac:dyDescent="0.25">
      <c r="A61" s="396">
        <v>1</v>
      </c>
      <c r="B61" s="397">
        <v>2</v>
      </c>
      <c r="C61" s="397">
        <v>3</v>
      </c>
      <c r="D61" s="398">
        <v>4</v>
      </c>
      <c r="E61" s="398">
        <v>5</v>
      </c>
      <c r="F61" s="398">
        <v>6</v>
      </c>
      <c r="G61" s="398">
        <v>7</v>
      </c>
      <c r="H61" s="412" t="s">
        <v>430</v>
      </c>
    </row>
    <row r="62" spans="1:8" s="66" customFormat="1" ht="15" thickTop="1" x14ac:dyDescent="0.2">
      <c r="A62" s="83">
        <v>2399</v>
      </c>
      <c r="B62" s="63">
        <v>2342</v>
      </c>
      <c r="C62" s="64" t="s">
        <v>105</v>
      </c>
      <c r="D62" s="65">
        <v>40000</v>
      </c>
      <c r="E62" s="65">
        <v>40000</v>
      </c>
      <c r="F62" s="65">
        <v>37961</v>
      </c>
      <c r="G62" s="26">
        <v>40000</v>
      </c>
      <c r="H62" s="192">
        <f>G62/D62*100</f>
        <v>100</v>
      </c>
    </row>
    <row r="63" spans="1:8" s="66" customFormat="1" ht="28.5" x14ac:dyDescent="0.2">
      <c r="A63" s="84">
        <v>6402</v>
      </c>
      <c r="B63" s="68">
        <v>2223</v>
      </c>
      <c r="C63" s="69" t="s">
        <v>117</v>
      </c>
      <c r="D63" s="70"/>
      <c r="E63" s="70">
        <v>139</v>
      </c>
      <c r="F63" s="70">
        <f>139</f>
        <v>139</v>
      </c>
      <c r="G63" s="29"/>
      <c r="H63" s="190"/>
    </row>
    <row r="64" spans="1:8" s="66" customFormat="1" ht="29.25" thickBot="1" x14ac:dyDescent="0.25">
      <c r="A64" s="84"/>
      <c r="B64" s="68">
        <v>8115</v>
      </c>
      <c r="C64" s="82" t="s">
        <v>133</v>
      </c>
      <c r="D64" s="70"/>
      <c r="E64" s="70">
        <v>25197</v>
      </c>
      <c r="F64" s="70">
        <v>25197</v>
      </c>
      <c r="G64" s="29"/>
      <c r="H64" s="190"/>
    </row>
    <row r="65" spans="1:8" s="382" customFormat="1" ht="18.75" customHeight="1" thickTop="1" thickBot="1" x14ac:dyDescent="0.3">
      <c r="A65" s="430" t="s">
        <v>102</v>
      </c>
      <c r="B65" s="431"/>
      <c r="C65" s="431"/>
      <c r="D65" s="410">
        <f>SUM(D62:D64)</f>
        <v>40000</v>
      </c>
      <c r="E65" s="410">
        <f>SUM(E62:E64)</f>
        <v>65336</v>
      </c>
      <c r="F65" s="410">
        <f>SUM(F62:F64)</f>
        <v>63297</v>
      </c>
      <c r="G65" s="410">
        <f>SUM(G62:G64)</f>
        <v>40000</v>
      </c>
      <c r="H65" s="411">
        <f>G65/D65*100</f>
        <v>100</v>
      </c>
    </row>
    <row r="66" spans="1:8" ht="15" thickTop="1" x14ac:dyDescent="0.2">
      <c r="H66" s="193"/>
    </row>
    <row r="67" spans="1:8" s="382" customFormat="1" ht="27.75" customHeight="1" thickBot="1" x14ac:dyDescent="0.3">
      <c r="A67" s="416" t="s">
        <v>106</v>
      </c>
      <c r="B67" s="416"/>
      <c r="C67" s="416"/>
      <c r="D67" s="417">
        <f>SUM(D65,D45,D32)</f>
        <v>3525182.0000000005</v>
      </c>
      <c r="E67" s="417">
        <f>SUM(E65,E45,E32)</f>
        <v>3590085.0000000005</v>
      </c>
      <c r="F67" s="417">
        <f>SUM(F65,F45,F32)</f>
        <v>3324830.1</v>
      </c>
      <c r="G67" s="417">
        <f>SUM(G65,G45,G32)</f>
        <v>3504971</v>
      </c>
      <c r="H67" s="414">
        <f>G67/D67*100</f>
        <v>99.426667899699922</v>
      </c>
    </row>
    <row r="68" spans="1:8" ht="14.25" customHeight="1" thickTop="1" x14ac:dyDescent="0.2">
      <c r="H68" s="191"/>
    </row>
    <row r="69" spans="1:8" ht="14.25" customHeight="1" x14ac:dyDescent="0.2">
      <c r="G69" s="237"/>
      <c r="H69" s="191"/>
    </row>
    <row r="70" spans="1:8" ht="14.25" customHeight="1" x14ac:dyDescent="0.2">
      <c r="G70" s="345"/>
      <c r="H70" s="191"/>
    </row>
    <row r="71" spans="1:8" ht="14.25" x14ac:dyDescent="0.2">
      <c r="A71" s="28" t="s">
        <v>134</v>
      </c>
      <c r="H71" s="191"/>
    </row>
    <row r="72" spans="1:8" ht="15.75" x14ac:dyDescent="0.25">
      <c r="A72" s="86" t="s">
        <v>106</v>
      </c>
      <c r="B72" s="86"/>
      <c r="C72" s="86"/>
      <c r="D72" s="87">
        <f>SUM(D67)</f>
        <v>3525182.0000000005</v>
      </c>
      <c r="E72" s="87">
        <f t="shared" ref="E72:G72" si="2">SUM(E67)</f>
        <v>3590085.0000000005</v>
      </c>
      <c r="F72" s="87">
        <f t="shared" si="2"/>
        <v>3324830.1</v>
      </c>
      <c r="G72" s="87">
        <f t="shared" si="2"/>
        <v>3504971</v>
      </c>
      <c r="H72" s="195">
        <f>G72/D72*100</f>
        <v>99.426667899699922</v>
      </c>
    </row>
    <row r="73" spans="1:8" ht="14.25" x14ac:dyDescent="0.2">
      <c r="A73" s="88" t="s">
        <v>107</v>
      </c>
      <c r="B73" s="88"/>
      <c r="C73" s="88"/>
      <c r="D73" s="89">
        <f>-D39</f>
        <v>-6223</v>
      </c>
      <c r="E73" s="89">
        <f>-E39</f>
        <v>-6223</v>
      </c>
      <c r="F73" s="89">
        <f>-F39</f>
        <v>-3534</v>
      </c>
      <c r="G73" s="89">
        <f>-G39</f>
        <v>-5294</v>
      </c>
      <c r="H73" s="196">
        <f>G73/D73*100</f>
        <v>85.071508918528039</v>
      </c>
    </row>
    <row r="74" spans="1:8" s="415" customFormat="1" ht="17.25" thickBot="1" x14ac:dyDescent="0.3">
      <c r="A74" s="435" t="s">
        <v>108</v>
      </c>
      <c r="B74" s="435"/>
      <c r="C74" s="435"/>
      <c r="D74" s="413">
        <f>D72+D73</f>
        <v>3518959.0000000005</v>
      </c>
      <c r="E74" s="413">
        <f t="shared" ref="E74:G74" si="3">E72+E73</f>
        <v>3583862.0000000005</v>
      </c>
      <c r="F74" s="413">
        <f t="shared" si="3"/>
        <v>3321296.1</v>
      </c>
      <c r="G74" s="413">
        <f t="shared" si="3"/>
        <v>3499677</v>
      </c>
      <c r="H74" s="414">
        <f>G74/D74*100</f>
        <v>99.452053860246721</v>
      </c>
    </row>
    <row r="75" spans="1:8" ht="14.25" customHeight="1" thickTop="1" x14ac:dyDescent="0.2">
      <c r="A75" s="436" t="s">
        <v>109</v>
      </c>
      <c r="B75" s="437"/>
      <c r="C75" s="437"/>
      <c r="D75" s="437"/>
      <c r="E75" s="437"/>
      <c r="F75" s="437"/>
      <c r="G75" s="437"/>
      <c r="H75" s="191"/>
    </row>
    <row r="76" spans="1:8" ht="14.25" customHeight="1" x14ac:dyDescent="0.2">
      <c r="A76" s="437"/>
      <c r="B76" s="437"/>
      <c r="C76" s="437"/>
      <c r="D76" s="437"/>
      <c r="E76" s="437"/>
      <c r="F76" s="437"/>
      <c r="G76" s="437"/>
      <c r="H76" s="191"/>
    </row>
    <row r="77" spans="1:8" ht="14.25" customHeight="1" x14ac:dyDescent="0.2">
      <c r="G77" s="345"/>
      <c r="H77" s="191"/>
    </row>
    <row r="78" spans="1:8" ht="14.25" customHeight="1" x14ac:dyDescent="0.2">
      <c r="H78" s="191"/>
    </row>
    <row r="79" spans="1:8" ht="14.25" customHeight="1" x14ac:dyDescent="0.2">
      <c r="G79" s="345"/>
      <c r="H79" s="191"/>
    </row>
    <row r="80" spans="1:8" ht="16.5" thickBot="1" x14ac:dyDescent="0.3">
      <c r="A80" s="27" t="s">
        <v>132</v>
      </c>
      <c r="H80" s="189" t="s">
        <v>2</v>
      </c>
    </row>
    <row r="81" spans="1:8" s="60" customFormat="1" ht="39.75" thickTop="1" thickBot="1" x14ac:dyDescent="0.25">
      <c r="A81" s="390" t="s">
        <v>3</v>
      </c>
      <c r="B81" s="391" t="s">
        <v>4</v>
      </c>
      <c r="C81" s="392" t="s">
        <v>89</v>
      </c>
      <c r="D81" s="393" t="s">
        <v>383</v>
      </c>
      <c r="E81" s="393" t="s">
        <v>428</v>
      </c>
      <c r="F81" s="393" t="s">
        <v>429</v>
      </c>
      <c r="G81" s="394" t="s">
        <v>390</v>
      </c>
      <c r="H81" s="395" t="s">
        <v>7</v>
      </c>
    </row>
    <row r="82" spans="1:8" s="61" customFormat="1" ht="13.5" thickTop="1" thickBot="1" x14ac:dyDescent="0.25">
      <c r="A82" s="396">
        <v>1</v>
      </c>
      <c r="B82" s="397">
        <v>2</v>
      </c>
      <c r="C82" s="397">
        <v>3</v>
      </c>
      <c r="D82" s="398">
        <v>4</v>
      </c>
      <c r="E82" s="398">
        <v>5</v>
      </c>
      <c r="F82" s="398">
        <v>6</v>
      </c>
      <c r="G82" s="419">
        <v>7</v>
      </c>
      <c r="H82" s="412" t="s">
        <v>430</v>
      </c>
    </row>
    <row r="83" spans="1:8" s="66" customFormat="1" ht="29.25" thickTop="1" x14ac:dyDescent="0.2">
      <c r="A83" s="62" t="s">
        <v>91</v>
      </c>
      <c r="B83" s="63">
        <v>8115</v>
      </c>
      <c r="C83" s="64" t="s">
        <v>133</v>
      </c>
      <c r="D83" s="65">
        <f>SUM(odbory!D26)</f>
        <v>161414</v>
      </c>
      <c r="E83" s="65">
        <v>633174</v>
      </c>
      <c r="F83" s="65">
        <v>633174</v>
      </c>
      <c r="G83" s="29">
        <f>SUM(odbory!G26)</f>
        <v>165000</v>
      </c>
      <c r="H83" s="192"/>
    </row>
    <row r="84" spans="1:8" s="66" customFormat="1" ht="14.25" x14ac:dyDescent="0.2">
      <c r="A84" s="79"/>
      <c r="B84" s="68">
        <v>8123</v>
      </c>
      <c r="C84" s="85" t="s">
        <v>151</v>
      </c>
      <c r="D84" s="70">
        <f>SUM(odbory!D27)</f>
        <v>238381</v>
      </c>
      <c r="E84" s="70">
        <f>SUM(odbory!E27)</f>
        <v>238381</v>
      </c>
      <c r="F84" s="70">
        <f>SUM(odbory!F27)</f>
        <v>238381</v>
      </c>
      <c r="G84" s="29">
        <f>SUM(odbory!G27)</f>
        <v>5368</v>
      </c>
      <c r="H84" s="190"/>
    </row>
    <row r="85" spans="1:8" s="66" customFormat="1" ht="15" thickBot="1" x14ac:dyDescent="0.25">
      <c r="A85" s="79"/>
      <c r="B85" s="68">
        <v>8223</v>
      </c>
      <c r="C85" s="85" t="s">
        <v>151</v>
      </c>
      <c r="D85" s="70">
        <f>SUM(odbory!D28)</f>
        <v>398373</v>
      </c>
      <c r="E85" s="70">
        <f>SUM(odbory!E28)</f>
        <v>500000</v>
      </c>
      <c r="F85" s="70">
        <f>SUM(odbory!F28)</f>
        <v>500000</v>
      </c>
      <c r="G85" s="29">
        <f>SUM(odbory!G28)</f>
        <v>268509</v>
      </c>
      <c r="H85" s="190"/>
    </row>
    <row r="86" spans="1:8" s="382" customFormat="1" ht="18.75" customHeight="1" thickTop="1" thickBot="1" x14ac:dyDescent="0.3">
      <c r="A86" s="430" t="s">
        <v>102</v>
      </c>
      <c r="B86" s="431"/>
      <c r="C86" s="431"/>
      <c r="D86" s="410">
        <f>SUM(D83:D85)</f>
        <v>798168</v>
      </c>
      <c r="E86" s="410">
        <f>SUM(E83:E85)</f>
        <v>1371555</v>
      </c>
      <c r="F86" s="410">
        <f>SUM(F83:F85)</f>
        <v>1371555</v>
      </c>
      <c r="G86" s="410">
        <f>SUM(G83:G85)</f>
        <v>438877</v>
      </c>
      <c r="H86" s="411">
        <f>G86/D86*100</f>
        <v>54.985541890930236</v>
      </c>
    </row>
    <row r="87" spans="1:8" ht="15" thickTop="1" x14ac:dyDescent="0.2">
      <c r="H87" s="191"/>
    </row>
    <row r="88" spans="1:8" ht="14.25" x14ac:dyDescent="0.2">
      <c r="H88" s="191"/>
    </row>
    <row r="89" spans="1:8" s="418" customFormat="1" ht="22.5" customHeight="1" thickBot="1" x14ac:dyDescent="0.3">
      <c r="A89" s="416" t="s">
        <v>128</v>
      </c>
      <c r="B89" s="416"/>
      <c r="C89" s="416"/>
      <c r="D89" s="417">
        <f>SUM(D86)</f>
        <v>798168</v>
      </c>
      <c r="E89" s="417">
        <f t="shared" ref="E89:G89" si="4">SUM(E86)</f>
        <v>1371555</v>
      </c>
      <c r="F89" s="417">
        <f t="shared" si="4"/>
        <v>1371555</v>
      </c>
      <c r="G89" s="417">
        <f t="shared" si="4"/>
        <v>438877</v>
      </c>
      <c r="H89" s="414">
        <f>G89/D89*100</f>
        <v>54.985541890930236</v>
      </c>
    </row>
    <row r="90" spans="1:8" ht="13.5" thickTop="1" x14ac:dyDescent="0.2">
      <c r="G90" s="335"/>
    </row>
    <row r="91" spans="1:8" x14ac:dyDescent="0.2">
      <c r="G91" s="335"/>
    </row>
    <row r="92" spans="1:8" x14ac:dyDescent="0.2">
      <c r="G92" s="335"/>
    </row>
    <row r="93" spans="1:8" x14ac:dyDescent="0.2">
      <c r="G93" s="335"/>
    </row>
    <row r="94" spans="1:8" x14ac:dyDescent="0.2">
      <c r="G94" s="335"/>
    </row>
    <row r="95" spans="1:8" s="91" customFormat="1" ht="17.25" thickBot="1" x14ac:dyDescent="0.3">
      <c r="A95" s="432" t="s">
        <v>129</v>
      </c>
      <c r="B95" s="432"/>
      <c r="C95" s="432"/>
      <c r="D95" s="90">
        <f>SUM(D89,D74)</f>
        <v>4317127</v>
      </c>
      <c r="E95" s="90">
        <f>SUM(E89,E74)</f>
        <v>4955417</v>
      </c>
      <c r="F95" s="90">
        <f>SUM(F89,F74)</f>
        <v>4692851.0999999996</v>
      </c>
      <c r="G95" s="90">
        <f>SUM(G89,G74)</f>
        <v>3938554</v>
      </c>
      <c r="H95" s="194">
        <f>G95/D95*100</f>
        <v>91.23090425646501</v>
      </c>
    </row>
    <row r="96" spans="1:8" ht="12.75" customHeight="1" thickTop="1" x14ac:dyDescent="0.2">
      <c r="A96" s="252" t="s">
        <v>159</v>
      </c>
      <c r="G96" s="284"/>
    </row>
    <row r="97" spans="1:7" x14ac:dyDescent="0.2">
      <c r="A97" s="252"/>
      <c r="G97" s="284"/>
    </row>
    <row r="98" spans="1:7" x14ac:dyDescent="0.2">
      <c r="A98" s="252"/>
      <c r="G98" s="284"/>
    </row>
    <row r="99" spans="1:7" x14ac:dyDescent="0.2">
      <c r="G99" s="28"/>
    </row>
    <row r="100" spans="1:7" x14ac:dyDescent="0.2">
      <c r="G100" s="28"/>
    </row>
  </sheetData>
  <mergeCells count="9">
    <mergeCell ref="A1:G1"/>
    <mergeCell ref="A32:C32"/>
    <mergeCell ref="A45:C45"/>
    <mergeCell ref="A65:C65"/>
    <mergeCell ref="A95:C95"/>
    <mergeCell ref="A86:C86"/>
    <mergeCell ref="A58:H58"/>
    <mergeCell ref="A74:C74"/>
    <mergeCell ref="A75:G76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70" firstPageNumber="11" orientation="portrait" useFirstPageNumber="1" r:id="rId1"/>
  <headerFooter alignWithMargins="0">
    <oddFooter>&amp;L&amp;"Arial,Kurzíva"&amp;11Zastupitelstvo Olomouckého kraje 21-12-2012
6. - Rozpočet Olomouckého kraje 2013 - návrh rozpočtu
Příloha č. 2: Příjmy Olomouckého kraje &amp;R&amp;"Arial,Kurzíva"&amp;11Strana &amp;P (celkem 118)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 enableFormatConditionsCalculation="0">
    <tabColor rgb="FFCCFFFF"/>
  </sheetPr>
  <dimension ref="A1:H25"/>
  <sheetViews>
    <sheetView showGridLines="0" view="pageBreakPreview" zoomScaleNormal="100" zoomScaleSheetLayoutView="100" workbookViewId="0">
      <selection activeCell="F35" sqref="F35"/>
    </sheetView>
  </sheetViews>
  <sheetFormatPr defaultRowHeight="12.75" x14ac:dyDescent="0.2"/>
  <cols>
    <col min="1" max="1" width="5.42578125" customWidth="1"/>
    <col min="2" max="2" width="30.5703125" customWidth="1"/>
    <col min="3" max="8" width="12.28515625" style="8" customWidth="1"/>
  </cols>
  <sheetData>
    <row r="1" spans="1:8" ht="18" x14ac:dyDescent="0.25">
      <c r="A1" s="2" t="s">
        <v>379</v>
      </c>
    </row>
    <row r="3" spans="1:8" ht="15.75" x14ac:dyDescent="0.25">
      <c r="A3" s="1" t="s">
        <v>436</v>
      </c>
    </row>
    <row r="4" spans="1:8" ht="15.75" x14ac:dyDescent="0.25">
      <c r="A4" s="1"/>
    </row>
    <row r="5" spans="1:8" ht="13.5" thickBot="1" x14ac:dyDescent="0.25">
      <c r="H5" s="8" t="s">
        <v>87</v>
      </c>
    </row>
    <row r="6" spans="1:8" s="93" customFormat="1" ht="12" x14ac:dyDescent="0.2">
      <c r="A6" s="438" t="s">
        <v>66</v>
      </c>
      <c r="B6" s="439"/>
      <c r="C6" s="444" t="s">
        <v>380</v>
      </c>
      <c r="D6" s="445"/>
      <c r="E6" s="446"/>
      <c r="F6" s="444" t="s">
        <v>381</v>
      </c>
      <c r="G6" s="445"/>
      <c r="H6" s="446"/>
    </row>
    <row r="7" spans="1:8" s="93" customFormat="1" ht="12" x14ac:dyDescent="0.2">
      <c r="A7" s="440"/>
      <c r="B7" s="441"/>
      <c r="C7" s="449" t="s">
        <v>68</v>
      </c>
      <c r="D7" s="451" t="s">
        <v>81</v>
      </c>
      <c r="E7" s="447" t="s">
        <v>67</v>
      </c>
      <c r="F7" s="449" t="s">
        <v>68</v>
      </c>
      <c r="G7" s="451" t="s">
        <v>81</v>
      </c>
      <c r="H7" s="447" t="s">
        <v>67</v>
      </c>
    </row>
    <row r="8" spans="1:8" s="93" customFormat="1" thickBot="1" x14ac:dyDescent="0.25">
      <c r="A8" s="442"/>
      <c r="B8" s="443"/>
      <c r="C8" s="450"/>
      <c r="D8" s="452"/>
      <c r="E8" s="448"/>
      <c r="F8" s="450"/>
      <c r="G8" s="452"/>
      <c r="H8" s="448"/>
    </row>
    <row r="9" spans="1:8" s="11" customFormat="1" x14ac:dyDescent="0.2">
      <c r="A9" s="9" t="s">
        <v>69</v>
      </c>
      <c r="B9" s="10"/>
      <c r="C9" s="35">
        <v>23.8</v>
      </c>
      <c r="D9" s="36">
        <v>57.2</v>
      </c>
      <c r="E9" s="37">
        <f>SUM(C9:D9)</f>
        <v>81</v>
      </c>
      <c r="F9" s="35">
        <v>23.4</v>
      </c>
      <c r="G9" s="36">
        <v>61.9</v>
      </c>
      <c r="H9" s="37">
        <f>SUM(F9:G9)</f>
        <v>85.3</v>
      </c>
    </row>
    <row r="10" spans="1:8" s="25" customFormat="1" x14ac:dyDescent="0.2">
      <c r="A10" s="12" t="s">
        <v>71</v>
      </c>
      <c r="B10" s="13"/>
      <c r="C10" s="38">
        <f t="shared" ref="C10:H10" si="0">SUM(C11:C12)</f>
        <v>11.1</v>
      </c>
      <c r="D10" s="39">
        <f t="shared" si="0"/>
        <v>31.4</v>
      </c>
      <c r="E10" s="40">
        <f t="shared" si="0"/>
        <v>42.5</v>
      </c>
      <c r="F10" s="38">
        <f t="shared" si="0"/>
        <v>11.5</v>
      </c>
      <c r="G10" s="39">
        <f t="shared" si="0"/>
        <v>35.200000000000003</v>
      </c>
      <c r="H10" s="40">
        <f t="shared" si="0"/>
        <v>46.7</v>
      </c>
    </row>
    <row r="11" spans="1:8" s="16" customFormat="1" x14ac:dyDescent="0.2">
      <c r="A11" s="14" t="s">
        <v>70</v>
      </c>
      <c r="B11" s="15" t="s">
        <v>72</v>
      </c>
      <c r="C11" s="41">
        <v>10.7</v>
      </c>
      <c r="D11" s="42">
        <v>25.7</v>
      </c>
      <c r="E11" s="43">
        <f>SUM(C11:D11)</f>
        <v>36.4</v>
      </c>
      <c r="F11" s="41">
        <v>11.1</v>
      </c>
      <c r="G11" s="42">
        <v>29.5</v>
      </c>
      <c r="H11" s="43">
        <f>SUM(F11:G11)</f>
        <v>40.6</v>
      </c>
    </row>
    <row r="12" spans="1:8" s="16" customFormat="1" x14ac:dyDescent="0.2">
      <c r="A12" s="14"/>
      <c r="B12" s="15" t="s">
        <v>73</v>
      </c>
      <c r="C12" s="41">
        <v>0.4</v>
      </c>
      <c r="D12" s="42">
        <v>5.7</v>
      </c>
      <c r="E12" s="43">
        <f>SUM(C12:D12)</f>
        <v>6.1000000000000005</v>
      </c>
      <c r="F12" s="41">
        <v>0.4</v>
      </c>
      <c r="G12" s="42">
        <v>5.7</v>
      </c>
      <c r="H12" s="43">
        <f>SUM(F12:G12)</f>
        <v>6.1000000000000005</v>
      </c>
    </row>
    <row r="13" spans="1:8" s="25" customFormat="1" x14ac:dyDescent="0.2">
      <c r="A13" s="12" t="s">
        <v>74</v>
      </c>
      <c r="B13" s="13"/>
      <c r="C13" s="38">
        <f t="shared" ref="C13:H13" si="1">SUM(C14,C15,C18)</f>
        <v>12</v>
      </c>
      <c r="D13" s="39">
        <f t="shared" si="1"/>
        <v>31.6</v>
      </c>
      <c r="E13" s="40">
        <f t="shared" si="1"/>
        <v>43.599999999999994</v>
      </c>
      <c r="F13" s="38">
        <f t="shared" si="1"/>
        <v>12.6</v>
      </c>
      <c r="G13" s="39">
        <f t="shared" si="1"/>
        <v>37</v>
      </c>
      <c r="H13" s="40">
        <f t="shared" si="1"/>
        <v>49.6</v>
      </c>
    </row>
    <row r="14" spans="1:8" s="16" customFormat="1" x14ac:dyDescent="0.2">
      <c r="A14" s="14" t="s">
        <v>70</v>
      </c>
      <c r="B14" s="15" t="s">
        <v>75</v>
      </c>
      <c r="C14" s="41">
        <v>1.1000000000000001</v>
      </c>
      <c r="D14" s="42">
        <v>2.7</v>
      </c>
      <c r="E14" s="43">
        <f>SUM(C14:D14)</f>
        <v>3.8000000000000003</v>
      </c>
      <c r="F14" s="41">
        <v>1.2</v>
      </c>
      <c r="G14" s="42">
        <v>3.2</v>
      </c>
      <c r="H14" s="43">
        <f>SUM(F14:G14)</f>
        <v>4.4000000000000004</v>
      </c>
    </row>
    <row r="15" spans="1:8" s="16" customFormat="1" x14ac:dyDescent="0.2">
      <c r="A15" s="14"/>
      <c r="B15" s="15" t="s">
        <v>82</v>
      </c>
      <c r="C15" s="41">
        <f t="shared" ref="C15:H15" si="2">SUM(C16:C17)</f>
        <v>0.2</v>
      </c>
      <c r="D15" s="42">
        <f t="shared" si="2"/>
        <v>1.3</v>
      </c>
      <c r="E15" s="43">
        <f t="shared" si="2"/>
        <v>1.5</v>
      </c>
      <c r="F15" s="41">
        <f t="shared" si="2"/>
        <v>0.3</v>
      </c>
      <c r="G15" s="42">
        <f t="shared" si="2"/>
        <v>2.4000000000000004</v>
      </c>
      <c r="H15" s="43">
        <f t="shared" si="2"/>
        <v>2.7</v>
      </c>
    </row>
    <row r="16" spans="1:8" s="21" customFormat="1" x14ac:dyDescent="0.2">
      <c r="A16" s="19"/>
      <c r="B16" s="20" t="s">
        <v>83</v>
      </c>
      <c r="C16" s="44">
        <v>0.2</v>
      </c>
      <c r="D16" s="45">
        <v>0.4</v>
      </c>
      <c r="E16" s="46">
        <f t="shared" ref="E16:E21" si="3">SUM(C16:D16)</f>
        <v>0.60000000000000009</v>
      </c>
      <c r="F16" s="44">
        <v>0.3</v>
      </c>
      <c r="G16" s="45">
        <v>0.8</v>
      </c>
      <c r="H16" s="46">
        <f>SUM(F16:G16)</f>
        <v>1.1000000000000001</v>
      </c>
    </row>
    <row r="17" spans="1:8" s="21" customFormat="1" x14ac:dyDescent="0.2">
      <c r="A17" s="19"/>
      <c r="B17" s="20" t="s">
        <v>84</v>
      </c>
      <c r="C17" s="44"/>
      <c r="D17" s="45">
        <v>0.9</v>
      </c>
      <c r="E17" s="46">
        <f t="shared" si="3"/>
        <v>0.9</v>
      </c>
      <c r="F17" s="44"/>
      <c r="G17" s="45">
        <v>1.6</v>
      </c>
      <c r="H17" s="46">
        <f>SUM(F17:G17)</f>
        <v>1.6</v>
      </c>
    </row>
    <row r="18" spans="1:8" s="16" customFormat="1" x14ac:dyDescent="0.2">
      <c r="A18" s="14"/>
      <c r="B18" s="15" t="s">
        <v>76</v>
      </c>
      <c r="C18" s="41">
        <f t="shared" ref="C18:H18" si="4">SUM(C19:C20)</f>
        <v>10.7</v>
      </c>
      <c r="D18" s="42">
        <f t="shared" si="4"/>
        <v>27.6</v>
      </c>
      <c r="E18" s="43">
        <f t="shared" si="4"/>
        <v>38.299999999999997</v>
      </c>
      <c r="F18" s="41">
        <f t="shared" si="4"/>
        <v>11.1</v>
      </c>
      <c r="G18" s="42">
        <f t="shared" si="4"/>
        <v>31.4</v>
      </c>
      <c r="H18" s="43">
        <f t="shared" si="4"/>
        <v>42.5</v>
      </c>
    </row>
    <row r="19" spans="1:8" s="21" customFormat="1" x14ac:dyDescent="0.2">
      <c r="A19" s="19"/>
      <c r="B19" s="20" t="s">
        <v>85</v>
      </c>
      <c r="C19" s="44">
        <v>10.7</v>
      </c>
      <c r="D19" s="45">
        <v>25.8</v>
      </c>
      <c r="E19" s="46">
        <f>SUM(C19:D19)</f>
        <v>36.5</v>
      </c>
      <c r="F19" s="44">
        <v>11.1</v>
      </c>
      <c r="G19" s="45">
        <v>29.5</v>
      </c>
      <c r="H19" s="46">
        <f t="shared" ref="H19:H21" si="5">SUM(F19:G19)</f>
        <v>40.6</v>
      </c>
    </row>
    <row r="20" spans="1:8" s="21" customFormat="1" x14ac:dyDescent="0.2">
      <c r="A20" s="19"/>
      <c r="B20" s="20" t="s">
        <v>86</v>
      </c>
      <c r="C20" s="44"/>
      <c r="D20" s="45">
        <v>1.8</v>
      </c>
      <c r="E20" s="46">
        <f t="shared" si="3"/>
        <v>1.8</v>
      </c>
      <c r="F20" s="44"/>
      <c r="G20" s="45">
        <v>1.9</v>
      </c>
      <c r="H20" s="46">
        <f t="shared" si="5"/>
        <v>1.9</v>
      </c>
    </row>
    <row r="21" spans="1:8" s="11" customFormat="1" ht="13.5" thickBot="1" x14ac:dyDescent="0.25">
      <c r="A21" s="17" t="s">
        <v>77</v>
      </c>
      <c r="B21" s="18"/>
      <c r="C21" s="47"/>
      <c r="D21" s="48">
        <v>9</v>
      </c>
      <c r="E21" s="49">
        <f t="shared" si="3"/>
        <v>9</v>
      </c>
      <c r="F21" s="47"/>
      <c r="G21" s="48">
        <v>9</v>
      </c>
      <c r="H21" s="49">
        <f t="shared" si="5"/>
        <v>9</v>
      </c>
    </row>
    <row r="22" spans="1:8" s="99" customFormat="1" ht="21.75" customHeight="1" thickBot="1" x14ac:dyDescent="0.3">
      <c r="A22" s="94" t="s">
        <v>78</v>
      </c>
      <c r="B22" s="95"/>
      <c r="C22" s="96">
        <f>SUM(C9:C10,C13)</f>
        <v>46.9</v>
      </c>
      <c r="D22" s="97">
        <f>SUM(D9:D9,D10:D10,D13,D21:D21)</f>
        <v>129.19999999999999</v>
      </c>
      <c r="E22" s="97">
        <f>SUM(E9:E9,E10:E10,E13,E21:E21)</f>
        <v>176.1</v>
      </c>
      <c r="F22" s="96">
        <f>SUM(F9:F10,F13)</f>
        <v>47.5</v>
      </c>
      <c r="G22" s="97">
        <f>SUM(G9:G9,G10:G10,G13,G21:G21)</f>
        <v>143.1</v>
      </c>
      <c r="H22" s="98">
        <f>SUM(H9:H9,H10:H10,H13,H21:H21)</f>
        <v>190.6</v>
      </c>
    </row>
    <row r="24" spans="1:8" ht="12.75" hidden="1" customHeight="1" x14ac:dyDescent="0.2">
      <c r="A24" s="22" t="s">
        <v>79</v>
      </c>
      <c r="C24" s="23">
        <v>666.5</v>
      </c>
      <c r="D24" s="8">
        <v>4.4000000000000004</v>
      </c>
      <c r="E24" s="24">
        <v>16.100000000000001</v>
      </c>
      <c r="F24" s="23">
        <v>666.5</v>
      </c>
      <c r="G24" s="8">
        <v>4.4000000000000004</v>
      </c>
      <c r="H24" s="24">
        <v>16.100000000000001</v>
      </c>
    </row>
    <row r="25" spans="1:8" ht="12.75" hidden="1" customHeight="1" x14ac:dyDescent="0.2">
      <c r="A25" s="22" t="s">
        <v>80</v>
      </c>
      <c r="C25" s="23">
        <f t="shared" ref="C25:H25" si="6">C22-C24</f>
        <v>-619.6</v>
      </c>
      <c r="D25" s="8">
        <f t="shared" si="6"/>
        <v>124.79999999999998</v>
      </c>
      <c r="E25" s="24">
        <f t="shared" si="6"/>
        <v>160</v>
      </c>
      <c r="F25" s="23">
        <f t="shared" si="6"/>
        <v>-619</v>
      </c>
      <c r="G25" s="8">
        <f t="shared" si="6"/>
        <v>138.69999999999999</v>
      </c>
      <c r="H25" s="24">
        <f t="shared" si="6"/>
        <v>174.5</v>
      </c>
    </row>
  </sheetData>
  <mergeCells count="9">
    <mergeCell ref="A6:B8"/>
    <mergeCell ref="C6:E6"/>
    <mergeCell ref="E7:E8"/>
    <mergeCell ref="F6:H6"/>
    <mergeCell ref="F7:F8"/>
    <mergeCell ref="G7:G8"/>
    <mergeCell ref="H7:H8"/>
    <mergeCell ref="C7:C8"/>
    <mergeCell ref="D7:D8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110" firstPageNumber="13" orientation="landscape" useFirstPageNumber="1" r:id="rId1"/>
  <headerFooter alignWithMargins="0">
    <oddFooter>&amp;L&amp;"Arial,Kurzíva"&amp;8Zastupitelstvo Olomouckého kraje 21-12-2012
6. - Rozpočet Olomouckého kraje 2013 - návrh rozpočtu
Příloha č. 2: Příjmy Olomouckého kraje &amp;R&amp;"Arial,Kurzíva"&amp;8Strana &amp;P (celkem 118)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 enableFormatConditionsCalculation="0">
    <tabColor rgb="FFCCFFFF"/>
    <pageSetUpPr fitToPage="1"/>
  </sheetPr>
  <dimension ref="A2:J18"/>
  <sheetViews>
    <sheetView showGridLines="0" workbookViewId="0">
      <selection activeCell="E17" sqref="E17"/>
    </sheetView>
  </sheetViews>
  <sheetFormatPr defaultRowHeight="12.75" x14ac:dyDescent="0.2"/>
  <cols>
    <col min="1" max="1" width="42.85546875" style="28" customWidth="1"/>
    <col min="2" max="2" width="6" style="28" customWidth="1"/>
    <col min="3" max="9" width="15.7109375" style="28" customWidth="1"/>
    <col min="10" max="10" width="7.28515625" style="28" customWidth="1"/>
    <col min="11" max="16384" width="9.140625" style="28"/>
  </cols>
  <sheetData>
    <row r="2" spans="1:10" ht="18" x14ac:dyDescent="0.25">
      <c r="A2" s="461" t="s">
        <v>382</v>
      </c>
      <c r="B2" s="461"/>
      <c r="C2" s="461"/>
      <c r="D2" s="461"/>
      <c r="E2" s="461"/>
      <c r="F2" s="461"/>
      <c r="G2" s="461"/>
      <c r="H2" s="461"/>
      <c r="I2" s="59"/>
    </row>
    <row r="3" spans="1:10" ht="15" x14ac:dyDescent="0.25">
      <c r="A3" s="462">
        <v>6.7517050000000003</v>
      </c>
      <c r="B3" s="463"/>
      <c r="C3" s="463"/>
      <c r="D3" s="463"/>
      <c r="E3" s="463"/>
      <c r="F3" s="463"/>
      <c r="G3" s="463"/>
      <c r="H3" s="463"/>
      <c r="I3" s="463"/>
    </row>
    <row r="4" spans="1:10" ht="20.25" x14ac:dyDescent="0.3">
      <c r="A4" s="100"/>
      <c r="B4" s="100"/>
      <c r="C4" s="100"/>
      <c r="D4" s="100"/>
      <c r="E4" s="100"/>
      <c r="F4" s="100"/>
      <c r="G4" s="100"/>
      <c r="H4" s="100"/>
    </row>
    <row r="5" spans="1:10" ht="14.25" customHeight="1" x14ac:dyDescent="0.3">
      <c r="A5" s="101" t="s">
        <v>59</v>
      </c>
      <c r="B5" s="100"/>
      <c r="C5" s="100"/>
      <c r="D5" s="100"/>
      <c r="E5" s="100"/>
      <c r="F5" s="100"/>
      <c r="G5" s="100"/>
      <c r="H5" s="102">
        <v>6.7517050000000003</v>
      </c>
    </row>
    <row r="6" spans="1:10" ht="13.5" thickBot="1" x14ac:dyDescent="0.25">
      <c r="H6" s="50"/>
      <c r="J6" s="28" t="s">
        <v>2</v>
      </c>
    </row>
    <row r="7" spans="1:10" s="103" customFormat="1" ht="12.75" customHeight="1" x14ac:dyDescent="0.2">
      <c r="A7" s="346"/>
      <c r="B7" s="347"/>
      <c r="C7" s="464" t="s">
        <v>383</v>
      </c>
      <c r="D7" s="455" t="s">
        <v>384</v>
      </c>
      <c r="E7" s="455" t="s">
        <v>425</v>
      </c>
      <c r="F7" s="455" t="s">
        <v>388</v>
      </c>
      <c r="G7" s="455" t="s">
        <v>385</v>
      </c>
      <c r="H7" s="455" t="s">
        <v>386</v>
      </c>
      <c r="I7" s="453" t="s">
        <v>387</v>
      </c>
      <c r="J7" s="457" t="s">
        <v>7</v>
      </c>
    </row>
    <row r="8" spans="1:10" s="104" customFormat="1" ht="52.5" customHeight="1" thickBot="1" x14ac:dyDescent="0.25">
      <c r="A8" s="348" t="s">
        <v>60</v>
      </c>
      <c r="B8" s="349" t="s">
        <v>4</v>
      </c>
      <c r="C8" s="465"/>
      <c r="D8" s="456"/>
      <c r="E8" s="456"/>
      <c r="F8" s="456"/>
      <c r="G8" s="456"/>
      <c r="H8" s="466"/>
      <c r="I8" s="454"/>
      <c r="J8" s="458"/>
    </row>
    <row r="9" spans="1:10" s="105" customFormat="1" ht="14.25" customHeight="1" thickBot="1" x14ac:dyDescent="0.25">
      <c r="A9" s="350"/>
      <c r="B9" s="350"/>
      <c r="C9" s="351">
        <v>1</v>
      </c>
      <c r="D9" s="352">
        <v>2</v>
      </c>
      <c r="E9" s="352">
        <v>3</v>
      </c>
      <c r="F9" s="352">
        <v>4</v>
      </c>
      <c r="G9" s="352">
        <v>5</v>
      </c>
      <c r="H9" s="353">
        <v>6</v>
      </c>
      <c r="I9" s="352">
        <v>7</v>
      </c>
      <c r="J9" s="354" t="s">
        <v>342</v>
      </c>
    </row>
    <row r="10" spans="1:10" ht="24.75" customHeight="1" x14ac:dyDescent="0.25">
      <c r="A10" s="106" t="s">
        <v>61</v>
      </c>
      <c r="B10" s="107">
        <v>1111</v>
      </c>
      <c r="C10" s="3">
        <v>700000</v>
      </c>
      <c r="D10" s="3">
        <v>700000</v>
      </c>
      <c r="E10" s="3">
        <v>663642</v>
      </c>
      <c r="F10" s="3">
        <v>700000</v>
      </c>
      <c r="G10" s="3">
        <f>(10700000/100)*6.751705</f>
        <v>722432.43500000006</v>
      </c>
      <c r="H10" s="4">
        <f>(11100000/100)*6.751705</f>
        <v>749439.255</v>
      </c>
      <c r="I10" s="5">
        <v>730000</v>
      </c>
      <c r="J10" s="108">
        <f>I10/D10*100</f>
        <v>104.28571428571429</v>
      </c>
    </row>
    <row r="11" spans="1:10" ht="24.75" customHeight="1" x14ac:dyDescent="0.25">
      <c r="A11" s="109" t="s">
        <v>62</v>
      </c>
      <c r="B11" s="110">
        <v>1112</v>
      </c>
      <c r="C11" s="3">
        <v>20000</v>
      </c>
      <c r="D11" s="3">
        <v>20000</v>
      </c>
      <c r="E11" s="3">
        <v>8722</v>
      </c>
      <c r="F11" s="3">
        <v>13000</v>
      </c>
      <c r="G11" s="3">
        <f>(200000/100)*6.751705</f>
        <v>13503.41</v>
      </c>
      <c r="H11" s="4">
        <f>(300000/100)*6.751705</f>
        <v>20255.115000000002</v>
      </c>
      <c r="I11" s="6">
        <v>17000</v>
      </c>
      <c r="J11" s="108">
        <f>I11/D11*100</f>
        <v>85</v>
      </c>
    </row>
    <row r="12" spans="1:10" ht="24.75" customHeight="1" x14ac:dyDescent="0.25">
      <c r="A12" s="109" t="s">
        <v>63</v>
      </c>
      <c r="B12" s="110">
        <v>1113</v>
      </c>
      <c r="C12" s="3">
        <v>65000</v>
      </c>
      <c r="D12" s="3">
        <v>65000</v>
      </c>
      <c r="E12" s="3">
        <v>74267</v>
      </c>
      <c r="F12" s="3">
        <v>65000</v>
      </c>
      <c r="G12" s="3">
        <f>(1100000/100)*6.751705</f>
        <v>74268.755000000005</v>
      </c>
      <c r="H12" s="4">
        <f>(1200000/100)*6.751705</f>
        <v>81020.460000000006</v>
      </c>
      <c r="I12" s="6">
        <v>75000</v>
      </c>
      <c r="J12" s="108">
        <f t="shared" ref="J12:J15" si="0">I12/D12*100</f>
        <v>115.38461538461537</v>
      </c>
    </row>
    <row r="13" spans="1:10" ht="24.75" customHeight="1" x14ac:dyDescent="0.25">
      <c r="A13" s="109" t="s">
        <v>64</v>
      </c>
      <c r="B13" s="110">
        <v>1121</v>
      </c>
      <c r="C13" s="3">
        <v>700000</v>
      </c>
      <c r="D13" s="3">
        <v>700000</v>
      </c>
      <c r="E13" s="3">
        <v>741154</v>
      </c>
      <c r="F13" s="3">
        <v>680000</v>
      </c>
      <c r="G13" s="3">
        <f>(10700000/100)*6.751705</f>
        <v>722432.43500000006</v>
      </c>
      <c r="H13" s="4">
        <f>(11100000/100)*6.751705</f>
        <v>749439.255</v>
      </c>
      <c r="I13" s="6">
        <v>735000</v>
      </c>
      <c r="J13" s="108">
        <f t="shared" si="0"/>
        <v>105</v>
      </c>
    </row>
    <row r="14" spans="1:10" ht="24.75" customHeight="1" thickBot="1" x14ac:dyDescent="0.3">
      <c r="A14" s="109" t="s">
        <v>65</v>
      </c>
      <c r="B14" s="110">
        <v>1211</v>
      </c>
      <c r="C14" s="3">
        <v>1700000</v>
      </c>
      <c r="D14" s="3">
        <v>1700000</v>
      </c>
      <c r="E14" s="3">
        <v>1500955</v>
      </c>
      <c r="F14" s="3">
        <v>1650000</v>
      </c>
      <c r="G14" s="3">
        <f>(23800000/100)*6.751705</f>
        <v>1606905.79</v>
      </c>
      <c r="H14" s="4">
        <f>(23400000/100)*6.751705</f>
        <v>1579898.97</v>
      </c>
      <c r="I14" s="7">
        <v>1605000</v>
      </c>
      <c r="J14" s="108">
        <f t="shared" si="0"/>
        <v>94.411764705882348</v>
      </c>
    </row>
    <row r="15" spans="1:10" ht="24" customHeight="1" thickBot="1" x14ac:dyDescent="0.3">
      <c r="A15" s="459" t="s">
        <v>8</v>
      </c>
      <c r="B15" s="460"/>
      <c r="C15" s="355">
        <f>SUM(C10:C14)</f>
        <v>3185000</v>
      </c>
      <c r="D15" s="355">
        <f t="shared" ref="D15:I15" si="1">SUM(D10:D14)</f>
        <v>3185000</v>
      </c>
      <c r="E15" s="355">
        <f t="shared" si="1"/>
        <v>2988740</v>
      </c>
      <c r="F15" s="355">
        <f t="shared" si="1"/>
        <v>3108000</v>
      </c>
      <c r="G15" s="355">
        <f t="shared" si="1"/>
        <v>3139542.8250000002</v>
      </c>
      <c r="H15" s="355">
        <f t="shared" si="1"/>
        <v>3180053.0549999997</v>
      </c>
      <c r="I15" s="355">
        <f t="shared" si="1"/>
        <v>3162000</v>
      </c>
      <c r="J15" s="356">
        <f t="shared" si="0"/>
        <v>99.277864992150711</v>
      </c>
    </row>
    <row r="16" spans="1:10" ht="14.25" x14ac:dyDescent="0.2">
      <c r="H16" s="31"/>
      <c r="I16" s="31"/>
      <c r="J16" s="31"/>
    </row>
    <row r="18" spans="8:8" x14ac:dyDescent="0.2">
      <c r="H18" s="34"/>
    </row>
  </sheetData>
  <mergeCells count="11">
    <mergeCell ref="I7:I8"/>
    <mergeCell ref="E7:E8"/>
    <mergeCell ref="J7:J8"/>
    <mergeCell ref="A15:B15"/>
    <mergeCell ref="A2:H2"/>
    <mergeCell ref="A3:I3"/>
    <mergeCell ref="C7:C8"/>
    <mergeCell ref="D7:D8"/>
    <mergeCell ref="F7:F8"/>
    <mergeCell ref="G7:G8"/>
    <mergeCell ref="H7:H8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79" firstPageNumber="14" orientation="landscape" useFirstPageNumber="1" r:id="rId1"/>
  <headerFooter alignWithMargins="0">
    <oddFooter>&amp;L&amp;"Arial,Kurzíva"&amp;11Zastupitelstvo Olomouckého kraje 21-12-2012
6. - Rozpočet Olomouckého kraje 2013 - návrh rozpočtu
Příloha č. 2: Příjmy Olomouckého kraje &amp;R&amp;"Arial,Kurzíva"&amp;11Strana &amp;P (celkem 118)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 enableFormatConditionsCalculation="0">
    <tabColor rgb="FFCCFFFF"/>
  </sheetPr>
  <dimension ref="A1:F26"/>
  <sheetViews>
    <sheetView showGridLines="0" zoomScaleNormal="100" workbookViewId="0">
      <selection activeCell="L15" sqref="L15"/>
    </sheetView>
  </sheetViews>
  <sheetFormatPr defaultRowHeight="12.75" x14ac:dyDescent="0.2"/>
  <cols>
    <col min="1" max="1" width="39.140625" style="210" customWidth="1"/>
    <col min="2" max="2" width="16.7109375" style="210" customWidth="1"/>
    <col min="3" max="3" width="26" style="210" customWidth="1"/>
    <col min="4" max="16384" width="9.140625" style="210"/>
  </cols>
  <sheetData>
    <row r="1" spans="1:6" ht="15" x14ac:dyDescent="0.25">
      <c r="A1" s="467" t="s">
        <v>9</v>
      </c>
      <c r="B1" s="467"/>
      <c r="C1" s="467"/>
      <c r="D1" s="221"/>
      <c r="E1" s="221"/>
      <c r="F1" s="221"/>
    </row>
    <row r="2" spans="1:6" ht="14.25" customHeight="1" x14ac:dyDescent="0.2">
      <c r="A2" s="222"/>
      <c r="B2" s="222"/>
      <c r="C2" s="222"/>
      <c r="D2" s="221"/>
      <c r="E2" s="221"/>
      <c r="F2" s="221"/>
    </row>
    <row r="3" spans="1:6" ht="13.5" customHeight="1" x14ac:dyDescent="0.2">
      <c r="A3" s="468" t="s">
        <v>10</v>
      </c>
      <c r="B3" s="471" t="s">
        <v>11</v>
      </c>
      <c r="C3" s="472"/>
      <c r="D3" s="221"/>
      <c r="E3" s="221"/>
      <c r="F3" s="221"/>
    </row>
    <row r="4" spans="1:6" ht="16.5" customHeight="1" x14ac:dyDescent="0.2">
      <c r="A4" s="469"/>
      <c r="B4" s="473"/>
      <c r="C4" s="474"/>
      <c r="D4" s="221"/>
      <c r="E4" s="221"/>
      <c r="F4" s="221"/>
    </row>
    <row r="5" spans="1:6" ht="13.5" customHeight="1" x14ac:dyDescent="0.2">
      <c r="A5" s="470"/>
      <c r="B5" s="475"/>
      <c r="C5" s="476"/>
      <c r="D5" s="221"/>
      <c r="E5" s="221"/>
      <c r="F5" s="221"/>
    </row>
    <row r="6" spans="1:6" ht="23.1" customHeight="1" x14ac:dyDescent="0.2">
      <c r="A6" s="223" t="s">
        <v>12</v>
      </c>
      <c r="B6" s="479">
        <v>113559</v>
      </c>
      <c r="C6" s="480"/>
      <c r="D6" s="221"/>
      <c r="E6" s="221"/>
      <c r="F6" s="221"/>
    </row>
    <row r="7" spans="1:6" ht="23.1" customHeight="1" x14ac:dyDescent="0.2">
      <c r="A7" s="223" t="s">
        <v>13</v>
      </c>
      <c r="B7" s="477">
        <v>77868</v>
      </c>
      <c r="C7" s="478"/>
      <c r="D7" s="221"/>
      <c r="E7" s="221"/>
      <c r="F7" s="221"/>
    </row>
    <row r="8" spans="1:6" ht="23.1" customHeight="1" x14ac:dyDescent="0.2">
      <c r="A8" s="223" t="s">
        <v>14</v>
      </c>
      <c r="B8" s="477">
        <v>69925</v>
      </c>
      <c r="C8" s="478"/>
      <c r="D8" s="221"/>
      <c r="E8" s="221"/>
      <c r="F8" s="221"/>
    </row>
    <row r="9" spans="1:6" ht="23.1" customHeight="1" x14ac:dyDescent="0.2">
      <c r="A9" s="223" t="s">
        <v>15</v>
      </c>
      <c r="B9" s="477">
        <v>50378</v>
      </c>
      <c r="C9" s="478"/>
      <c r="D9" s="221"/>
      <c r="E9" s="221"/>
      <c r="F9" s="221"/>
    </row>
    <row r="10" spans="1:6" ht="23.1" customHeight="1" x14ac:dyDescent="0.2">
      <c r="A10" s="223" t="s">
        <v>16</v>
      </c>
      <c r="B10" s="477">
        <v>87329</v>
      </c>
      <c r="C10" s="478"/>
      <c r="D10" s="221"/>
      <c r="E10" s="221"/>
      <c r="F10" s="221"/>
    </row>
    <row r="11" spans="1:6" ht="23.1" customHeight="1" x14ac:dyDescent="0.2">
      <c r="A11" s="223" t="s">
        <v>17</v>
      </c>
      <c r="B11" s="477">
        <v>60887</v>
      </c>
      <c r="C11" s="478"/>
      <c r="D11" s="221"/>
      <c r="E11" s="221"/>
      <c r="F11" s="224"/>
    </row>
    <row r="12" spans="1:6" ht="23.1" customHeight="1" x14ac:dyDescent="0.2">
      <c r="A12" s="223" t="s">
        <v>18</v>
      </c>
      <c r="B12" s="477">
        <v>72303</v>
      </c>
      <c r="C12" s="478"/>
      <c r="D12" s="221"/>
      <c r="E12" s="221"/>
      <c r="F12" s="221"/>
    </row>
    <row r="13" spans="1:6" ht="23.1" customHeight="1" x14ac:dyDescent="0.2">
      <c r="A13" s="223" t="s">
        <v>19</v>
      </c>
      <c r="B13" s="477">
        <v>65975</v>
      </c>
      <c r="C13" s="478"/>
      <c r="D13" s="221"/>
      <c r="E13" s="221"/>
      <c r="F13" s="221"/>
    </row>
    <row r="14" spans="1:6" ht="23.1" customHeight="1" x14ac:dyDescent="0.2">
      <c r="A14" s="223" t="s">
        <v>20</v>
      </c>
      <c r="B14" s="477">
        <v>65975</v>
      </c>
      <c r="C14" s="478"/>
      <c r="D14" s="221"/>
      <c r="E14" s="221"/>
      <c r="F14" s="221"/>
    </row>
    <row r="15" spans="1:6" ht="23.1" customHeight="1" x14ac:dyDescent="0.2">
      <c r="A15" s="223" t="s">
        <v>21</v>
      </c>
      <c r="B15" s="477">
        <v>111100</v>
      </c>
      <c r="C15" s="478"/>
      <c r="D15" s="221"/>
      <c r="E15" s="221"/>
      <c r="F15" s="221"/>
    </row>
    <row r="16" spans="1:6" ht="23.1" customHeight="1" x14ac:dyDescent="0.2">
      <c r="A16" s="225" t="s">
        <v>22</v>
      </c>
      <c r="B16" s="481">
        <v>73669</v>
      </c>
      <c r="C16" s="482"/>
      <c r="D16" s="221"/>
      <c r="E16" s="221"/>
      <c r="F16" s="221"/>
    </row>
    <row r="17" spans="1:6" ht="23.1" customHeight="1" x14ac:dyDescent="0.2">
      <c r="A17" s="223" t="s">
        <v>23</v>
      </c>
      <c r="B17" s="477">
        <v>73554</v>
      </c>
      <c r="C17" s="478"/>
      <c r="D17" s="221"/>
      <c r="E17" s="221"/>
      <c r="F17" s="221"/>
    </row>
    <row r="18" spans="1:6" ht="23.1" customHeight="1" x14ac:dyDescent="0.2">
      <c r="A18" s="223" t="s">
        <v>24</v>
      </c>
      <c r="B18" s="485">
        <v>113129</v>
      </c>
      <c r="C18" s="486"/>
      <c r="D18" s="221"/>
      <c r="E18" s="221"/>
      <c r="F18" s="221"/>
    </row>
    <row r="19" spans="1:6" ht="23.25" customHeight="1" x14ac:dyDescent="0.2">
      <c r="A19" s="226" t="s">
        <v>25</v>
      </c>
      <c r="B19" s="487">
        <f>SUM(B6:B18)</f>
        <v>1035651</v>
      </c>
      <c r="C19" s="488"/>
      <c r="D19" s="221"/>
      <c r="E19" s="221"/>
      <c r="F19" s="221"/>
    </row>
    <row r="20" spans="1:6" ht="5.25" customHeight="1" x14ac:dyDescent="0.2">
      <c r="A20" s="211"/>
      <c r="B20" s="212"/>
      <c r="C20" s="212"/>
    </row>
    <row r="21" spans="1:6" ht="7.5" customHeight="1" x14ac:dyDescent="0.2">
      <c r="A21" s="213"/>
      <c r="B21" s="214"/>
      <c r="C21" s="214"/>
    </row>
    <row r="22" spans="1:6" ht="13.5" customHeight="1" x14ac:dyDescent="0.2">
      <c r="A22" s="484" t="s">
        <v>26</v>
      </c>
      <c r="B22" s="484"/>
      <c r="C22" s="484"/>
    </row>
    <row r="23" spans="1:6" x14ac:dyDescent="0.2">
      <c r="A23" s="221" t="s">
        <v>377</v>
      </c>
      <c r="B23" s="221"/>
      <c r="C23" s="221"/>
    </row>
    <row r="24" spans="1:6" x14ac:dyDescent="0.2">
      <c r="A24" s="221"/>
      <c r="B24" s="221"/>
      <c r="C24" s="221"/>
    </row>
    <row r="25" spans="1:6" x14ac:dyDescent="0.2">
      <c r="A25" s="483" t="s">
        <v>378</v>
      </c>
      <c r="B25" s="483"/>
      <c r="C25" s="483"/>
    </row>
    <row r="26" spans="1:6" x14ac:dyDescent="0.2">
      <c r="A26" s="483"/>
      <c r="B26" s="483"/>
      <c r="C26" s="483"/>
    </row>
  </sheetData>
  <mergeCells count="19">
    <mergeCell ref="A25:C26"/>
    <mergeCell ref="A22:C22"/>
    <mergeCell ref="B18:C18"/>
    <mergeCell ref="B19:C19"/>
    <mergeCell ref="B12:C12"/>
    <mergeCell ref="B13:C13"/>
    <mergeCell ref="B11:C11"/>
    <mergeCell ref="B16:C16"/>
    <mergeCell ref="B17:C17"/>
    <mergeCell ref="B14:C14"/>
    <mergeCell ref="B15:C15"/>
    <mergeCell ref="A1:C1"/>
    <mergeCell ref="A3:A5"/>
    <mergeCell ref="B3:C5"/>
    <mergeCell ref="B10:C10"/>
    <mergeCell ref="B8:C8"/>
    <mergeCell ref="B9:C9"/>
    <mergeCell ref="B6:C6"/>
    <mergeCell ref="B7:C7"/>
  </mergeCells>
  <phoneticPr fontId="8" type="noConversion"/>
  <pageMargins left="0.78740157480314965" right="0.78740157480314965" top="0.98425196850393704" bottom="0.98425196850393704" header="0.51181102362204722" footer="0.51181102362204722"/>
  <pageSetup paperSize="9" firstPageNumber="15" orientation="portrait" useFirstPageNumber="1" r:id="rId1"/>
  <headerFooter alignWithMargins="0">
    <oddFooter>&amp;L&amp;"Arial,Kurzíva"&amp;11Zastupitelstvo Olomouckého kraje 21-12-2012
6. - Rozpočet Olomouckého kraje 2013 - návrh rozpočtu
Příloha č. 2: Příjmy Olomouckého kraje &amp;R&amp;"Arial,Kurzíva"&amp;11Strana &amp;P (celkem 118)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 enableFormatConditionsCalculation="0">
    <tabColor rgb="FFCCFFFF"/>
  </sheetPr>
  <dimension ref="A1:S194"/>
  <sheetViews>
    <sheetView showGridLines="0" view="pageBreakPreview" topLeftCell="A7" zoomScaleNormal="100" zoomScaleSheetLayoutView="100" workbookViewId="0">
      <selection activeCell="N20" sqref="N20"/>
    </sheetView>
  </sheetViews>
  <sheetFormatPr defaultRowHeight="12.75" x14ac:dyDescent="0.2"/>
  <cols>
    <col min="1" max="1" width="5.7109375" style="230" customWidth="1"/>
    <col min="2" max="2" width="7.42578125" style="230" customWidth="1"/>
    <col min="3" max="3" width="39.42578125" style="229" customWidth="1"/>
    <col min="4" max="6" width="12.7109375" style="227" customWidth="1"/>
    <col min="7" max="7" width="13.42578125" style="227" customWidth="1"/>
    <col min="8" max="8" width="7.28515625" style="228" customWidth="1"/>
    <col min="9" max="9" width="13.28515625" style="229" bestFit="1" customWidth="1"/>
    <col min="10" max="10" width="11.140625" style="229" bestFit="1" customWidth="1"/>
    <col min="11" max="16384" width="9.140625" style="229"/>
  </cols>
  <sheetData>
    <row r="1" spans="1:9" ht="23.25" x14ac:dyDescent="0.35">
      <c r="A1" s="512" t="s">
        <v>27</v>
      </c>
      <c r="B1" s="512"/>
      <c r="C1" s="512"/>
      <c r="D1" s="145"/>
      <c r="E1" s="145"/>
      <c r="F1" s="146" t="s">
        <v>28</v>
      </c>
      <c r="G1" s="145"/>
      <c r="H1" s="147"/>
      <c r="I1" s="148"/>
    </row>
    <row r="2" spans="1:9" x14ac:dyDescent="0.2">
      <c r="A2" s="150"/>
      <c r="B2" s="150"/>
      <c r="C2" s="148"/>
      <c r="D2" s="145"/>
      <c r="E2" s="145"/>
      <c r="F2" s="145"/>
      <c r="G2" s="145"/>
      <c r="H2" s="147"/>
      <c r="I2" s="148"/>
    </row>
    <row r="3" spans="1:9" ht="15" x14ac:dyDescent="0.2">
      <c r="A3" s="149" t="s">
        <v>437</v>
      </c>
      <c r="B3" s="150"/>
      <c r="C3" s="151"/>
      <c r="D3" s="151"/>
      <c r="E3" s="145"/>
      <c r="F3" s="145"/>
      <c r="G3" s="145"/>
      <c r="H3" s="147"/>
      <c r="I3" s="148"/>
    </row>
    <row r="4" spans="1:9" ht="15" x14ac:dyDescent="0.2">
      <c r="A4" s="150"/>
      <c r="B4" s="150"/>
      <c r="C4" s="151"/>
      <c r="D4" s="151"/>
      <c r="E4" s="145"/>
      <c r="F4" s="145"/>
      <c r="G4" s="145"/>
      <c r="H4" s="147"/>
      <c r="I4" s="148"/>
    </row>
    <row r="5" spans="1:9" x14ac:dyDescent="0.2">
      <c r="A5" s="150"/>
      <c r="B5" s="150"/>
      <c r="C5" s="148"/>
      <c r="D5" s="145"/>
      <c r="E5" s="145"/>
      <c r="F5" s="145"/>
      <c r="G5" s="145"/>
      <c r="H5" s="147"/>
      <c r="I5" s="148"/>
    </row>
    <row r="6" spans="1:9" s="148" customFormat="1" ht="18" x14ac:dyDescent="0.25">
      <c r="A6" s="152" t="s">
        <v>389</v>
      </c>
      <c r="B6" s="150"/>
      <c r="D6" s="145"/>
      <c r="E6" s="145"/>
      <c r="F6" s="145"/>
      <c r="G6" s="145"/>
      <c r="H6" s="147"/>
    </row>
    <row r="7" spans="1:9" s="148" customFormat="1" ht="18.75" customHeight="1" thickBot="1" x14ac:dyDescent="0.25">
      <c r="A7" s="150"/>
      <c r="B7" s="150"/>
      <c r="D7" s="145"/>
      <c r="E7" s="145"/>
      <c r="F7" s="145"/>
      <c r="G7" s="145"/>
      <c r="H7" s="147" t="s">
        <v>2</v>
      </c>
    </row>
    <row r="8" spans="1:9" s="148" customFormat="1" ht="39.75" thickTop="1" thickBot="1" x14ac:dyDescent="0.25">
      <c r="A8" s="362" t="s">
        <v>3</v>
      </c>
      <c r="B8" s="363" t="s">
        <v>4</v>
      </c>
      <c r="C8" s="365" t="s">
        <v>6</v>
      </c>
      <c r="D8" s="393" t="s">
        <v>383</v>
      </c>
      <c r="E8" s="393" t="s">
        <v>428</v>
      </c>
      <c r="F8" s="393" t="s">
        <v>429</v>
      </c>
      <c r="G8" s="394" t="s">
        <v>390</v>
      </c>
      <c r="H8" s="420" t="s">
        <v>7</v>
      </c>
    </row>
    <row r="9" spans="1:9" s="150" customFormat="1" ht="14.25" thickTop="1" thickBot="1" x14ac:dyDescent="0.25">
      <c r="A9" s="421">
        <v>1</v>
      </c>
      <c r="B9" s="422">
        <v>2</v>
      </c>
      <c r="C9" s="422">
        <v>3</v>
      </c>
      <c r="D9" s="423">
        <v>4</v>
      </c>
      <c r="E9" s="423">
        <v>5</v>
      </c>
      <c r="F9" s="423">
        <v>6</v>
      </c>
      <c r="G9" s="423">
        <v>7</v>
      </c>
      <c r="H9" s="424" t="s">
        <v>430</v>
      </c>
    </row>
    <row r="10" spans="1:9" s="230" customFormat="1" ht="15" thickTop="1" x14ac:dyDescent="0.2">
      <c r="A10" s="267"/>
      <c r="B10" s="268">
        <v>1211</v>
      </c>
      <c r="C10" s="269" t="s">
        <v>343</v>
      </c>
      <c r="D10" s="270">
        <v>4647</v>
      </c>
      <c r="E10" s="270">
        <v>4647</v>
      </c>
      <c r="F10" s="270">
        <v>0</v>
      </c>
      <c r="G10" s="336">
        <v>0</v>
      </c>
      <c r="H10" s="334"/>
    </row>
    <row r="11" spans="1:9" s="252" customFormat="1" ht="17.100000000000001" customHeight="1" x14ac:dyDescent="0.2">
      <c r="A11" s="238"/>
      <c r="B11" s="239">
        <v>1354</v>
      </c>
      <c r="C11" s="244"/>
      <c r="D11" s="272">
        <v>63</v>
      </c>
      <c r="E11" s="272">
        <v>63</v>
      </c>
      <c r="F11" s="272">
        <v>17</v>
      </c>
      <c r="G11" s="241">
        <v>0</v>
      </c>
      <c r="H11" s="242">
        <f>G11/D11*100</f>
        <v>0</v>
      </c>
    </row>
    <row r="12" spans="1:9" s="243" customFormat="1" ht="17.100000000000001" customHeight="1" x14ac:dyDescent="0.2">
      <c r="A12" s="238" t="str">
        <f>MID(A32,93,4)</f>
        <v/>
      </c>
      <c r="B12" s="239" t="str">
        <f>MID(A32,6,4)</f>
        <v>1361</v>
      </c>
      <c r="C12" s="244" t="str">
        <f>MID(A32,13,60)</f>
        <v xml:space="preserve">Správní poplatky                     </v>
      </c>
      <c r="D12" s="241">
        <f>SUM(J32)</f>
        <v>913</v>
      </c>
      <c r="E12" s="241">
        <f t="shared" ref="E12:F12" si="0">SUM(K32)</f>
        <v>913</v>
      </c>
      <c r="F12" s="241">
        <f t="shared" si="0"/>
        <v>1239</v>
      </c>
      <c r="G12" s="241">
        <f>SUM(G32)</f>
        <v>1190</v>
      </c>
      <c r="H12" s="242">
        <f>G12/D12*100</f>
        <v>130.33953997809419</v>
      </c>
    </row>
    <row r="13" spans="1:9" s="243" customFormat="1" ht="17.100000000000001" customHeight="1" x14ac:dyDescent="0.2">
      <c r="A13" s="238">
        <v>3349</v>
      </c>
      <c r="B13" s="239">
        <v>2111</v>
      </c>
      <c r="C13" s="244" t="s">
        <v>137</v>
      </c>
      <c r="D13" s="272">
        <v>144</v>
      </c>
      <c r="E13" s="272">
        <v>144</v>
      </c>
      <c r="F13" s="272">
        <v>108</v>
      </c>
      <c r="G13" s="241">
        <f>SUM(G64)</f>
        <v>144</v>
      </c>
      <c r="H13" s="242">
        <f>G13/D13*100</f>
        <v>100</v>
      </c>
    </row>
    <row r="14" spans="1:9" s="232" customFormat="1" ht="17.100000000000001" customHeight="1" x14ac:dyDescent="0.2">
      <c r="A14" s="263" t="str">
        <f>MID(A69,3,4)</f>
        <v>6172</v>
      </c>
      <c r="B14" s="264" t="str">
        <f>MID(A69,14,4)</f>
        <v>2122</v>
      </c>
      <c r="C14" s="265" t="str">
        <f>MID(A69,21,60)</f>
        <v xml:space="preserve">Odvody příspěvkových organizací        </v>
      </c>
      <c r="D14" s="266">
        <v>136806</v>
      </c>
      <c r="E14" s="266">
        <v>175790</v>
      </c>
      <c r="F14" s="266">
        <v>139236</v>
      </c>
      <c r="G14" s="332">
        <f>SUM(G69)</f>
        <v>140417</v>
      </c>
      <c r="H14" s="333">
        <f t="shared" ref="H14:H28" si="1">G14/D14*100</f>
        <v>102.63950411531657</v>
      </c>
    </row>
    <row r="15" spans="1:9" s="243" customFormat="1" ht="17.100000000000001" customHeight="1" x14ac:dyDescent="0.2">
      <c r="A15" s="238" t="str">
        <f>MID(A85,3,4)</f>
        <v>1032</v>
      </c>
      <c r="B15" s="239" t="str">
        <f>MID(A85,14,4)</f>
        <v>2131</v>
      </c>
      <c r="C15" s="244" t="str">
        <f>MID(A85,21,60)</f>
        <v xml:space="preserve">Příjmy z pronájmu pozemků              </v>
      </c>
      <c r="D15" s="272">
        <v>3</v>
      </c>
      <c r="E15" s="272">
        <v>3</v>
      </c>
      <c r="F15" s="272">
        <v>4</v>
      </c>
      <c r="G15" s="241">
        <f>SUM(G85)</f>
        <v>3</v>
      </c>
      <c r="H15" s="242">
        <f t="shared" si="1"/>
        <v>100</v>
      </c>
    </row>
    <row r="16" spans="1:9" s="243" customFormat="1" ht="17.100000000000001" customHeight="1" x14ac:dyDescent="0.2">
      <c r="A16" s="238" t="str">
        <f>MID(A91,3,4)</f>
        <v>6172</v>
      </c>
      <c r="B16" s="239" t="str">
        <f>MID(A91,14,4)</f>
        <v>2131</v>
      </c>
      <c r="C16" s="244" t="str">
        <f>MID(A91,21,60)</f>
        <v xml:space="preserve">Příjmy z pronájmu pozemků              </v>
      </c>
      <c r="D16" s="241">
        <f>43+60</f>
        <v>103</v>
      </c>
      <c r="E16" s="272">
        <v>103</v>
      </c>
      <c r="F16" s="272">
        <v>121</v>
      </c>
      <c r="G16" s="241">
        <f>SUM(G91)</f>
        <v>43</v>
      </c>
      <c r="H16" s="242">
        <f t="shared" si="1"/>
        <v>41.747572815533978</v>
      </c>
    </row>
    <row r="17" spans="1:12" s="243" customFormat="1" ht="17.100000000000001" customHeight="1" x14ac:dyDescent="0.2">
      <c r="A17" s="238" t="str">
        <f>MID(A95,3,4)</f>
        <v>6172</v>
      </c>
      <c r="B17" s="239" t="str">
        <f>MID(A95,14,4)</f>
        <v>2132</v>
      </c>
      <c r="C17" s="244" t="str">
        <f>MID(A95,21,60)</f>
        <v xml:space="preserve">Příjmy z pronájmu ostatních nemovitostí     </v>
      </c>
      <c r="D17" s="272">
        <f>SUM(J95)</f>
        <v>38099</v>
      </c>
      <c r="E17" s="272">
        <f t="shared" ref="E17:F17" si="2">SUM(K95)</f>
        <v>37910</v>
      </c>
      <c r="F17" s="272">
        <f t="shared" si="2"/>
        <v>28939</v>
      </c>
      <c r="G17" s="272">
        <f>SUM(G95)</f>
        <v>37749</v>
      </c>
      <c r="H17" s="242">
        <f t="shared" si="1"/>
        <v>99.081340717604135</v>
      </c>
    </row>
    <row r="18" spans="1:12" s="243" customFormat="1" ht="17.100000000000001" customHeight="1" x14ac:dyDescent="0.2">
      <c r="A18" s="238" t="str">
        <f>MID(A116,3,4)</f>
        <v>6172</v>
      </c>
      <c r="B18" s="239" t="str">
        <f>MID(A116,14,4)</f>
        <v>2133</v>
      </c>
      <c r="C18" s="244" t="str">
        <f>MID(A116,21,60)</f>
        <v xml:space="preserve">Příjmy z pronájmu movitých věcí           </v>
      </c>
      <c r="D18" s="402">
        <f>SUM(J116)</f>
        <v>22.2</v>
      </c>
      <c r="E18" s="402">
        <f t="shared" ref="E18:F18" si="3">SUM(K116)</f>
        <v>22.2</v>
      </c>
      <c r="F18" s="272">
        <f t="shared" si="3"/>
        <v>150.1</v>
      </c>
      <c r="G18" s="403">
        <f>SUM(G116)</f>
        <v>22.2</v>
      </c>
      <c r="H18" s="242">
        <f t="shared" si="1"/>
        <v>100</v>
      </c>
    </row>
    <row r="19" spans="1:12" s="243" customFormat="1" ht="17.100000000000001" customHeight="1" x14ac:dyDescent="0.2">
      <c r="A19" s="238" t="str">
        <f>MID(A123,3,4)</f>
        <v>3769</v>
      </c>
      <c r="B19" s="239" t="str">
        <f>MID(A123,14,4)</f>
        <v>2212</v>
      </c>
      <c r="C19" s="244" t="str">
        <f>MID(A123,21,60)</f>
        <v xml:space="preserve">Sankční platby přijaté od jiných subjektů                   </v>
      </c>
      <c r="D19" s="272">
        <v>300</v>
      </c>
      <c r="E19" s="272">
        <v>300</v>
      </c>
      <c r="F19" s="272">
        <v>59</v>
      </c>
      <c r="G19" s="272">
        <f>SUM(G123)</f>
        <v>200</v>
      </c>
      <c r="H19" s="242">
        <f t="shared" si="1"/>
        <v>66.666666666666657</v>
      </c>
    </row>
    <row r="20" spans="1:12" s="243" customFormat="1" ht="17.100000000000001" customHeight="1" x14ac:dyDescent="0.2">
      <c r="A20" s="238" t="str">
        <f>MID(A134,3,4)</f>
        <v>6172</v>
      </c>
      <c r="B20" s="239" t="str">
        <f>MID(A134,14,4)</f>
        <v>2212</v>
      </c>
      <c r="C20" s="244" t="str">
        <f>MID(A134,21,60)</f>
        <v xml:space="preserve">Sankční platby přijaté od jiných subjektů     </v>
      </c>
      <c r="D20" s="272">
        <f>SUM(J134)</f>
        <v>3060</v>
      </c>
      <c r="E20" s="272">
        <f t="shared" ref="E20:F20" si="4">SUM(K134)</f>
        <v>3060</v>
      </c>
      <c r="F20" s="272">
        <f t="shared" si="4"/>
        <v>2127</v>
      </c>
      <c r="G20" s="272">
        <f>SUM(G134)</f>
        <v>2040</v>
      </c>
      <c r="H20" s="242">
        <f t="shared" si="1"/>
        <v>66.666666666666657</v>
      </c>
    </row>
    <row r="21" spans="1:12" s="279" customFormat="1" ht="36.75" customHeight="1" x14ac:dyDescent="0.2">
      <c r="A21" s="275"/>
      <c r="B21" s="276">
        <v>2420</v>
      </c>
      <c r="C21" s="277" t="s">
        <v>111</v>
      </c>
      <c r="D21" s="399">
        <v>1179.5999999999999</v>
      </c>
      <c r="E21" s="399">
        <v>1179.5999999999999</v>
      </c>
      <c r="F21" s="400">
        <v>100</v>
      </c>
      <c r="G21" s="401">
        <f>SUM(G144)</f>
        <v>6692.9969999999994</v>
      </c>
      <c r="H21" s="278">
        <f t="shared" si="1"/>
        <v>567.39547304170901</v>
      </c>
    </row>
    <row r="22" spans="1:12" s="243" customFormat="1" ht="17.100000000000001" customHeight="1" x14ac:dyDescent="0.2">
      <c r="A22" s="238"/>
      <c r="B22" s="239">
        <v>2441</v>
      </c>
      <c r="C22" s="175" t="s">
        <v>101</v>
      </c>
      <c r="D22" s="272">
        <v>9150</v>
      </c>
      <c r="E22" s="272">
        <v>9150</v>
      </c>
      <c r="F22" s="272">
        <v>1200</v>
      </c>
      <c r="G22" s="272">
        <f>SUM(G152)</f>
        <v>7500</v>
      </c>
      <c r="H22" s="242">
        <f t="shared" si="1"/>
        <v>81.967213114754102</v>
      </c>
    </row>
    <row r="23" spans="1:12" s="252" customFormat="1" ht="17.100000000000001" customHeight="1" x14ac:dyDescent="0.2">
      <c r="A23" s="238" t="str">
        <f>MID(A162,3,4)</f>
        <v>6172</v>
      </c>
      <c r="B23" s="239" t="str">
        <f>MID(A162,14,4)</f>
        <v>3111</v>
      </c>
      <c r="C23" s="244" t="str">
        <f>MID(A162,21,60)</f>
        <v xml:space="preserve">Příjmy z prodeje pozemků                </v>
      </c>
      <c r="D23" s="272">
        <v>1800</v>
      </c>
      <c r="E23" s="272">
        <v>1800</v>
      </c>
      <c r="F23" s="272">
        <v>6556</v>
      </c>
      <c r="G23" s="272">
        <f>SUM(G162)</f>
        <v>300</v>
      </c>
      <c r="H23" s="242">
        <f t="shared" si="1"/>
        <v>16.666666666666664</v>
      </c>
    </row>
    <row r="24" spans="1:12" s="252" customFormat="1" ht="17.100000000000001" customHeight="1" x14ac:dyDescent="0.2">
      <c r="A24" s="238" t="str">
        <f>MID(A166,3,4)</f>
        <v>6172</v>
      </c>
      <c r="B24" s="239" t="str">
        <f>MID(A166,14,4)</f>
        <v>3112</v>
      </c>
      <c r="C24" s="244" t="str">
        <f>MID(A166,21,60)</f>
        <v xml:space="preserve">Příjmy z prodeje ostatních nemovitostí a jejich částí </v>
      </c>
      <c r="D24" s="272">
        <v>12000</v>
      </c>
      <c r="E24" s="272">
        <v>12000</v>
      </c>
      <c r="F24" s="272">
        <v>17376</v>
      </c>
      <c r="G24" s="272">
        <f>SUM(G166)</f>
        <v>20700</v>
      </c>
      <c r="H24" s="242">
        <f t="shared" si="1"/>
        <v>172.5</v>
      </c>
    </row>
    <row r="25" spans="1:12" s="252" customFormat="1" ht="17.100000000000001" customHeight="1" x14ac:dyDescent="0.2">
      <c r="A25" s="238" t="str">
        <f>MID(A170,3,4)</f>
        <v>6310</v>
      </c>
      <c r="B25" s="239" t="str">
        <f>MID(A170,14,4)</f>
        <v>2141</v>
      </c>
      <c r="C25" s="244" t="str">
        <f>MID(A170,21,60)</f>
        <v xml:space="preserve">Příjmy z úroků                                          </v>
      </c>
      <c r="D25" s="272">
        <v>12000</v>
      </c>
      <c r="E25" s="272">
        <v>12000</v>
      </c>
      <c r="F25" s="272">
        <v>9092</v>
      </c>
      <c r="G25" s="403">
        <f>SUM(G170)</f>
        <v>7000.8029999999999</v>
      </c>
      <c r="H25" s="242">
        <f t="shared" si="1"/>
        <v>58.340024999999997</v>
      </c>
    </row>
    <row r="26" spans="1:12" s="231" customFormat="1" ht="25.5" customHeight="1" x14ac:dyDescent="0.2">
      <c r="A26" s="238"/>
      <c r="B26" s="185">
        <v>8115</v>
      </c>
      <c r="C26" s="255" t="s">
        <v>375</v>
      </c>
      <c r="D26" s="272">
        <f>64379+97035</f>
        <v>161414</v>
      </c>
      <c r="E26" s="272">
        <v>161414</v>
      </c>
      <c r="F26" s="272">
        <v>161414</v>
      </c>
      <c r="G26" s="272">
        <f>SUM(G179)</f>
        <v>165000</v>
      </c>
      <c r="H26" s="242">
        <f t="shared" si="1"/>
        <v>102.22161646449504</v>
      </c>
    </row>
    <row r="27" spans="1:12" s="235" customFormat="1" ht="14.25" x14ac:dyDescent="0.2">
      <c r="A27" s="79"/>
      <c r="B27" s="68">
        <v>8123</v>
      </c>
      <c r="C27" s="85" t="s">
        <v>151</v>
      </c>
      <c r="D27" s="273">
        <v>238381</v>
      </c>
      <c r="E27" s="273">
        <v>238381</v>
      </c>
      <c r="F27" s="273">
        <v>238381</v>
      </c>
      <c r="G27" s="271">
        <f>SUM(G183)</f>
        <v>5368</v>
      </c>
      <c r="H27" s="242">
        <f t="shared" si="1"/>
        <v>2.2518573208435235</v>
      </c>
      <c r="I27" s="233"/>
      <c r="J27" s="234"/>
    </row>
    <row r="28" spans="1:12" s="235" customFormat="1" ht="15" thickBot="1" x14ac:dyDescent="0.25">
      <c r="A28" s="79"/>
      <c r="B28" s="68">
        <v>8223</v>
      </c>
      <c r="C28" s="85" t="s">
        <v>151</v>
      </c>
      <c r="D28" s="273">
        <v>398373</v>
      </c>
      <c r="E28" s="273">
        <v>500000</v>
      </c>
      <c r="F28" s="273">
        <v>500000</v>
      </c>
      <c r="G28" s="271">
        <f>SUM(G186)</f>
        <v>268509</v>
      </c>
      <c r="H28" s="242">
        <f t="shared" si="1"/>
        <v>67.401405215714917</v>
      </c>
      <c r="I28" s="233"/>
      <c r="J28" s="234"/>
    </row>
    <row r="29" spans="1:12" s="427" customFormat="1" ht="25.5" customHeight="1" thickTop="1" thickBot="1" x14ac:dyDescent="0.3">
      <c r="A29" s="513" t="s">
        <v>8</v>
      </c>
      <c r="B29" s="514"/>
      <c r="C29" s="514"/>
      <c r="D29" s="425">
        <f>SUM(D10:D28)</f>
        <v>1018457.8</v>
      </c>
      <c r="E29" s="425">
        <f>SUM(E11:E28)</f>
        <v>1154232.8</v>
      </c>
      <c r="F29" s="425">
        <f>SUM(F11:F28)</f>
        <v>1106119.1000000001</v>
      </c>
      <c r="G29" s="425">
        <f>SUM(G10:G28)</f>
        <v>662879</v>
      </c>
      <c r="H29" s="426">
        <f>G29/D29*100</f>
        <v>65.086545559374173</v>
      </c>
    </row>
    <row r="30" spans="1:12" s="236" customFormat="1" ht="15" thickTop="1" x14ac:dyDescent="0.2">
      <c r="A30" s="256"/>
      <c r="B30" s="256"/>
      <c r="C30" s="30"/>
      <c r="D30" s="31"/>
      <c r="E30" s="31"/>
      <c r="F30" s="31"/>
      <c r="G30" s="31"/>
      <c r="H30" s="257"/>
      <c r="I30" s="30"/>
      <c r="J30" s="30"/>
    </row>
    <row r="31" spans="1:12" s="236" customFormat="1" ht="18" x14ac:dyDescent="0.25">
      <c r="A31" s="389" t="s">
        <v>426</v>
      </c>
      <c r="B31" s="256"/>
      <c r="C31" s="30"/>
      <c r="D31" s="31"/>
      <c r="E31" s="31"/>
      <c r="F31" s="31"/>
      <c r="G31" s="31"/>
      <c r="H31" s="257"/>
      <c r="I31" s="30"/>
      <c r="J31" s="30"/>
    </row>
    <row r="32" spans="1:12" s="160" customFormat="1" ht="16.5" thickBot="1" x14ac:dyDescent="0.3">
      <c r="A32" s="499" t="s">
        <v>30</v>
      </c>
      <c r="B32" s="499"/>
      <c r="C32" s="499"/>
      <c r="D32" s="499"/>
      <c r="E32" s="499"/>
      <c r="F32" s="499"/>
      <c r="G32" s="500">
        <f>SUM(G33,G37,G44,G47,G53,G56)</f>
        <v>1190</v>
      </c>
      <c r="H32" s="500"/>
      <c r="J32" s="160">
        <f>SUM(J33,J37,J44,J47,J53,J56)</f>
        <v>913</v>
      </c>
      <c r="K32" s="160">
        <f>SUM(K33,K37,K44,K47,K53,K56)</f>
        <v>913</v>
      </c>
      <c r="L32" s="160">
        <f>SUM(L33,L37,L44,L47,L53,L56)</f>
        <v>1239</v>
      </c>
    </row>
    <row r="33" spans="1:14" s="157" customFormat="1" ht="15.75" thickTop="1" x14ac:dyDescent="0.25">
      <c r="A33" s="505" t="s">
        <v>315</v>
      </c>
      <c r="B33" s="506"/>
      <c r="C33" s="506"/>
      <c r="D33" s="506"/>
      <c r="E33" s="506"/>
      <c r="F33" s="219"/>
      <c r="G33" s="489">
        <v>200</v>
      </c>
      <c r="H33" s="489"/>
      <c r="J33" s="245">
        <v>200</v>
      </c>
      <c r="K33" s="245">
        <v>200</v>
      </c>
      <c r="L33" s="245">
        <v>210</v>
      </c>
    </row>
    <row r="34" spans="1:14" s="157" customFormat="1" ht="14.25" x14ac:dyDescent="0.2">
      <c r="A34" s="498" t="s">
        <v>394</v>
      </c>
      <c r="B34" s="498"/>
      <c r="C34" s="498"/>
      <c r="D34" s="498"/>
      <c r="E34" s="498"/>
      <c r="F34" s="498"/>
      <c r="G34" s="498"/>
      <c r="H34" s="498"/>
      <c r="J34" s="245"/>
      <c r="K34" s="245"/>
      <c r="L34" s="245"/>
    </row>
    <row r="35" spans="1:14" s="157" customFormat="1" ht="14.25" x14ac:dyDescent="0.2">
      <c r="A35" s="492"/>
      <c r="B35" s="492"/>
      <c r="C35" s="492"/>
      <c r="D35" s="492"/>
      <c r="E35" s="492"/>
      <c r="F35" s="492"/>
      <c r="G35" s="492"/>
      <c r="H35" s="492"/>
    </row>
    <row r="36" spans="1:14" s="157" customFormat="1" ht="16.5" customHeight="1" x14ac:dyDescent="0.2">
      <c r="A36" s="161"/>
      <c r="B36" s="219"/>
      <c r="C36" s="219"/>
      <c r="D36" s="219"/>
      <c r="E36" s="219"/>
      <c r="F36" s="219"/>
      <c r="G36" s="219"/>
      <c r="H36" s="219"/>
    </row>
    <row r="37" spans="1:14" s="157" customFormat="1" ht="15" x14ac:dyDescent="0.25">
      <c r="A37" s="505" t="s">
        <v>314</v>
      </c>
      <c r="B37" s="506"/>
      <c r="C37" s="506"/>
      <c r="D37" s="506"/>
      <c r="E37" s="506"/>
      <c r="F37" s="219"/>
      <c r="G37" s="489">
        <v>200</v>
      </c>
      <c r="H37" s="489"/>
      <c r="J37" s="245">
        <v>200</v>
      </c>
      <c r="K37" s="245">
        <v>200</v>
      </c>
      <c r="L37" s="245">
        <v>200</v>
      </c>
      <c r="M37" s="245"/>
    </row>
    <row r="38" spans="1:14" s="157" customFormat="1" ht="14.25" x14ac:dyDescent="0.2">
      <c r="A38" s="498" t="s">
        <v>37</v>
      </c>
      <c r="B38" s="498"/>
      <c r="C38" s="498"/>
      <c r="D38" s="498"/>
      <c r="E38" s="498"/>
      <c r="F38" s="498"/>
      <c r="G38" s="498"/>
      <c r="H38" s="498"/>
    </row>
    <row r="39" spans="1:14" s="157" customFormat="1" ht="14.25" x14ac:dyDescent="0.2">
      <c r="A39" s="492"/>
      <c r="B39" s="492"/>
      <c r="C39" s="492"/>
      <c r="D39" s="492"/>
      <c r="E39" s="492"/>
      <c r="F39" s="492"/>
      <c r="G39" s="492"/>
      <c r="H39" s="492"/>
      <c r="K39" s="492"/>
      <c r="L39" s="492"/>
      <c r="M39" s="492"/>
      <c r="N39" s="492"/>
    </row>
    <row r="40" spans="1:14" s="157" customFormat="1" ht="14.25" x14ac:dyDescent="0.2">
      <c r="A40" s="507" t="s">
        <v>38</v>
      </c>
      <c r="B40" s="507"/>
      <c r="C40" s="507"/>
      <c r="D40" s="216"/>
      <c r="E40" s="216"/>
      <c r="F40" s="216"/>
      <c r="G40" s="216"/>
      <c r="H40" s="216"/>
    </row>
    <row r="41" spans="1:14" s="157" customFormat="1" ht="14.25" x14ac:dyDescent="0.2">
      <c r="A41" s="508" t="s">
        <v>126</v>
      </c>
      <c r="B41" s="508"/>
      <c r="C41" s="508"/>
      <c r="D41" s="216"/>
      <c r="E41" s="216"/>
      <c r="F41" s="216"/>
      <c r="G41" s="216"/>
      <c r="H41" s="216"/>
    </row>
    <row r="42" spans="1:14" s="157" customFormat="1" ht="14.25" x14ac:dyDescent="0.2">
      <c r="A42" s="508" t="s">
        <v>127</v>
      </c>
      <c r="B42" s="508"/>
      <c r="C42" s="508"/>
      <c r="D42" s="495"/>
      <c r="E42" s="495"/>
      <c r="F42" s="216"/>
      <c r="G42" s="216"/>
      <c r="H42" s="216"/>
    </row>
    <row r="43" spans="1:14" s="157" customFormat="1" ht="14.25" x14ac:dyDescent="0.2">
      <c r="A43" s="161"/>
      <c r="B43" s="219"/>
      <c r="C43" s="219"/>
      <c r="D43" s="219"/>
      <c r="E43" s="219"/>
      <c r="F43" s="219"/>
      <c r="G43" s="219"/>
      <c r="H43" s="219"/>
    </row>
    <row r="44" spans="1:14" s="157" customFormat="1" ht="15" x14ac:dyDescent="0.25">
      <c r="A44" s="505" t="s">
        <v>313</v>
      </c>
      <c r="B44" s="506"/>
      <c r="C44" s="506"/>
      <c r="D44" s="506"/>
      <c r="E44" s="506"/>
      <c r="F44" s="219"/>
      <c r="G44" s="489">
        <v>60</v>
      </c>
      <c r="H44" s="489"/>
      <c r="J44" s="245">
        <v>5</v>
      </c>
      <c r="K44" s="245">
        <v>5</v>
      </c>
      <c r="L44" s="245">
        <v>88</v>
      </c>
      <c r="M44" s="245"/>
    </row>
    <row r="45" spans="1:14" s="157" customFormat="1" ht="14.25" x14ac:dyDescent="0.2">
      <c r="A45" s="498" t="s">
        <v>131</v>
      </c>
      <c r="B45" s="498"/>
      <c r="C45" s="498"/>
      <c r="D45" s="498"/>
      <c r="E45" s="498"/>
      <c r="F45" s="498"/>
      <c r="G45" s="498"/>
      <c r="H45" s="498"/>
    </row>
    <row r="46" spans="1:14" s="157" customFormat="1" ht="14.25" x14ac:dyDescent="0.2">
      <c r="A46" s="161"/>
      <c r="B46" s="219"/>
      <c r="C46" s="219"/>
      <c r="D46" s="219"/>
      <c r="E46" s="219"/>
      <c r="F46" s="219"/>
      <c r="G46" s="219"/>
      <c r="H46" s="219"/>
    </row>
    <row r="47" spans="1:14" s="157" customFormat="1" ht="15" x14ac:dyDescent="0.25">
      <c r="A47" s="505" t="s">
        <v>312</v>
      </c>
      <c r="B47" s="506"/>
      <c r="C47" s="506"/>
      <c r="D47" s="506"/>
      <c r="E47" s="506"/>
      <c r="F47" s="219"/>
      <c r="G47" s="489">
        <v>575</v>
      </c>
      <c r="H47" s="489"/>
      <c r="J47" s="245">
        <v>353</v>
      </c>
      <c r="K47" s="245">
        <v>353</v>
      </c>
      <c r="L47" s="245">
        <v>381</v>
      </c>
      <c r="M47" s="245"/>
    </row>
    <row r="48" spans="1:14" s="157" customFormat="1" ht="14.25" x14ac:dyDescent="0.2">
      <c r="A48" s="498" t="s">
        <v>391</v>
      </c>
      <c r="B48" s="498"/>
      <c r="C48" s="498"/>
      <c r="D48" s="498"/>
      <c r="E48" s="498"/>
      <c r="F48" s="498"/>
      <c r="G48" s="498"/>
      <c r="H48" s="498"/>
    </row>
    <row r="49" spans="1:13" s="157" customFormat="1" ht="14.25" x14ac:dyDescent="0.2">
      <c r="A49" s="495"/>
      <c r="B49" s="495"/>
      <c r="C49" s="495"/>
      <c r="D49" s="495"/>
      <c r="E49" s="495"/>
      <c r="F49" s="495"/>
      <c r="G49" s="495"/>
      <c r="H49" s="495"/>
    </row>
    <row r="50" spans="1:13" s="157" customFormat="1" ht="14.25" x14ac:dyDescent="0.2">
      <c r="A50" s="495"/>
      <c r="B50" s="495"/>
      <c r="C50" s="495"/>
      <c r="D50" s="495"/>
      <c r="E50" s="495"/>
      <c r="F50" s="495"/>
      <c r="G50" s="495"/>
      <c r="H50" s="495"/>
    </row>
    <row r="51" spans="1:13" s="157" customFormat="1" ht="14.25" x14ac:dyDescent="0.2">
      <c r="A51" s="495"/>
      <c r="B51" s="495"/>
      <c r="C51" s="495"/>
      <c r="D51" s="495"/>
      <c r="E51" s="495"/>
      <c r="F51" s="495"/>
      <c r="G51" s="495"/>
      <c r="H51" s="495"/>
    </row>
    <row r="52" spans="1:13" s="157" customFormat="1" ht="14.25" x14ac:dyDescent="0.2">
      <c r="A52" s="161"/>
      <c r="B52" s="219"/>
      <c r="C52" s="219"/>
      <c r="D52" s="219"/>
      <c r="E52" s="219"/>
      <c r="F52" s="219"/>
      <c r="G52" s="219"/>
      <c r="H52" s="219"/>
    </row>
    <row r="53" spans="1:13" s="157" customFormat="1" ht="15" x14ac:dyDescent="0.25">
      <c r="A53" s="505" t="s">
        <v>311</v>
      </c>
      <c r="B53" s="506"/>
      <c r="C53" s="506"/>
      <c r="D53" s="506"/>
      <c r="E53" s="506"/>
      <c r="F53" s="219"/>
      <c r="G53" s="489">
        <v>150</v>
      </c>
      <c r="H53" s="489"/>
      <c r="J53" s="245">
        <v>150</v>
      </c>
      <c r="K53" s="245">
        <v>150</v>
      </c>
      <c r="L53" s="245">
        <v>347</v>
      </c>
      <c r="M53" s="245"/>
    </row>
    <row r="54" spans="1:13" s="157" customFormat="1" ht="14.25" x14ac:dyDescent="0.2">
      <c r="A54" s="498" t="s">
        <v>403</v>
      </c>
      <c r="B54" s="498"/>
      <c r="C54" s="498"/>
      <c r="D54" s="498"/>
      <c r="E54" s="498"/>
      <c r="F54" s="498"/>
      <c r="G54" s="498"/>
      <c r="H54" s="498"/>
    </row>
    <row r="55" spans="1:13" s="157" customFormat="1" ht="14.25" x14ac:dyDescent="0.2">
      <c r="A55" s="216"/>
      <c r="B55" s="216"/>
      <c r="C55" s="216"/>
      <c r="D55" s="216"/>
      <c r="E55" s="216"/>
      <c r="F55" s="216"/>
      <c r="G55" s="216"/>
      <c r="H55" s="216"/>
    </row>
    <row r="56" spans="1:13" s="157" customFormat="1" ht="15" x14ac:dyDescent="0.25">
      <c r="A56" s="505" t="s">
        <v>310</v>
      </c>
      <c r="B56" s="506"/>
      <c r="C56" s="506"/>
      <c r="D56" s="506"/>
      <c r="E56" s="506"/>
      <c r="F56" s="219"/>
      <c r="G56" s="489">
        <v>5</v>
      </c>
      <c r="H56" s="489"/>
      <c r="J56" s="245">
        <v>5</v>
      </c>
      <c r="K56" s="245">
        <v>5</v>
      </c>
      <c r="L56" s="245">
        <v>13</v>
      </c>
      <c r="M56" s="245"/>
    </row>
    <row r="57" spans="1:13" s="157" customFormat="1" ht="14.25" x14ac:dyDescent="0.2">
      <c r="A57" s="498" t="s">
        <v>141</v>
      </c>
      <c r="B57" s="498"/>
      <c r="C57" s="498"/>
      <c r="D57" s="498"/>
      <c r="E57" s="498"/>
      <c r="F57" s="498"/>
      <c r="G57" s="498"/>
      <c r="H57" s="498"/>
    </row>
    <row r="58" spans="1:13" s="157" customFormat="1" ht="14.25" x14ac:dyDescent="0.2">
      <c r="A58" s="492"/>
      <c r="B58" s="492"/>
      <c r="C58" s="492"/>
      <c r="D58" s="492"/>
      <c r="E58" s="492"/>
      <c r="F58" s="492"/>
      <c r="G58" s="492"/>
      <c r="H58" s="492"/>
    </row>
    <row r="59" spans="1:13" s="157" customFormat="1" ht="14.25" x14ac:dyDescent="0.2">
      <c r="A59" s="492"/>
      <c r="B59" s="492"/>
      <c r="C59" s="492"/>
      <c r="D59" s="492"/>
      <c r="E59" s="492"/>
      <c r="F59" s="492"/>
      <c r="G59" s="492"/>
      <c r="H59" s="492"/>
    </row>
    <row r="60" spans="1:13" s="157" customFormat="1" ht="14.25" x14ac:dyDescent="0.2">
      <c r="A60" s="492"/>
      <c r="B60" s="492"/>
      <c r="C60" s="492"/>
      <c r="D60" s="492"/>
      <c r="E60" s="492"/>
      <c r="F60" s="492"/>
      <c r="G60" s="492"/>
      <c r="H60" s="492"/>
    </row>
    <row r="61" spans="1:13" s="157" customFormat="1" ht="14.25" x14ac:dyDescent="0.2">
      <c r="A61" s="492"/>
      <c r="B61" s="492"/>
      <c r="C61" s="492"/>
      <c r="D61" s="492"/>
      <c r="E61" s="492"/>
      <c r="F61" s="492"/>
      <c r="G61" s="492"/>
      <c r="H61" s="492"/>
    </row>
    <row r="62" spans="1:13" s="157" customFormat="1" ht="14.25" x14ac:dyDescent="0.2">
      <c r="A62" s="216"/>
      <c r="B62" s="216"/>
      <c r="C62" s="216"/>
      <c r="D62" s="216"/>
      <c r="E62" s="216"/>
      <c r="F62" s="216"/>
      <c r="G62" s="216"/>
      <c r="H62" s="216"/>
    </row>
    <row r="63" spans="1:13" s="157" customFormat="1" ht="14.25" x14ac:dyDescent="0.2">
      <c r="A63" s="331"/>
      <c r="B63" s="331"/>
      <c r="C63" s="331"/>
      <c r="D63" s="331"/>
      <c r="E63" s="331"/>
      <c r="F63" s="331"/>
      <c r="G63" s="331"/>
      <c r="H63" s="331"/>
    </row>
    <row r="64" spans="1:13" s="160" customFormat="1" ht="16.5" thickBot="1" x14ac:dyDescent="0.3">
      <c r="A64" s="499" t="s">
        <v>136</v>
      </c>
      <c r="B64" s="499"/>
      <c r="C64" s="499"/>
      <c r="D64" s="499"/>
      <c r="E64" s="499"/>
      <c r="F64" s="499"/>
      <c r="G64" s="500">
        <v>144</v>
      </c>
      <c r="H64" s="500"/>
    </row>
    <row r="65" spans="1:8" s="165" customFormat="1" ht="16.5" thickTop="1" x14ac:dyDescent="0.25">
      <c r="A65" s="162" t="s">
        <v>309</v>
      </c>
      <c r="B65" s="163"/>
      <c r="C65" s="163"/>
      <c r="D65" s="163"/>
      <c r="E65" s="163"/>
      <c r="F65" s="163"/>
      <c r="G65" s="164"/>
      <c r="H65" s="164"/>
    </row>
    <row r="66" spans="1:8" s="157" customFormat="1" ht="14.25" x14ac:dyDescent="0.2">
      <c r="A66" s="509" t="s">
        <v>303</v>
      </c>
      <c r="B66" s="510"/>
      <c r="C66" s="510"/>
      <c r="D66" s="510"/>
      <c r="E66" s="510"/>
      <c r="F66" s="510"/>
      <c r="G66" s="510"/>
      <c r="H66" s="510"/>
    </row>
    <row r="67" spans="1:8" s="157" customFormat="1" ht="14.25" x14ac:dyDescent="0.2">
      <c r="A67" s="511"/>
      <c r="B67" s="511"/>
      <c r="C67" s="511"/>
      <c r="D67" s="511"/>
      <c r="E67" s="511"/>
      <c r="F67" s="511"/>
      <c r="G67" s="511"/>
      <c r="H67" s="511"/>
    </row>
    <row r="68" spans="1:8" s="148" customFormat="1" x14ac:dyDescent="0.2">
      <c r="A68" s="150"/>
      <c r="B68" s="150"/>
      <c r="D68" s="145"/>
      <c r="E68" s="145"/>
      <c r="F68" s="145"/>
      <c r="G68" s="145"/>
      <c r="H68" s="147"/>
    </row>
    <row r="69" spans="1:8" s="160" customFormat="1" ht="16.5" thickBot="1" x14ac:dyDescent="0.3">
      <c r="A69" s="499" t="s">
        <v>58</v>
      </c>
      <c r="B69" s="499"/>
      <c r="C69" s="499"/>
      <c r="D69" s="499"/>
      <c r="E69" s="499"/>
      <c r="F69" s="499"/>
      <c r="G69" s="500">
        <f>SUM(D76,D83)</f>
        <v>140417</v>
      </c>
      <c r="H69" s="500"/>
    </row>
    <row r="70" spans="1:8" s="157" customFormat="1" ht="15.75" thickTop="1" x14ac:dyDescent="0.25">
      <c r="A70" s="325" t="s">
        <v>118</v>
      </c>
      <c r="B70" s="156"/>
      <c r="D70" s="158"/>
      <c r="E70" s="158"/>
      <c r="F70" s="158"/>
      <c r="G70" s="158"/>
      <c r="H70" s="159"/>
    </row>
    <row r="71" spans="1:8" s="157" customFormat="1" ht="14.25" x14ac:dyDescent="0.2">
      <c r="A71" s="149" t="s">
        <v>112</v>
      </c>
      <c r="B71" s="156"/>
      <c r="D71" s="497">
        <f>SUM('odvody PO'!G127)</f>
        <v>64961</v>
      </c>
      <c r="E71" s="497"/>
      <c r="F71" s="158"/>
      <c r="G71" s="158"/>
      <c r="H71" s="159"/>
    </row>
    <row r="72" spans="1:8" s="157" customFormat="1" ht="14.25" x14ac:dyDescent="0.2">
      <c r="A72" s="149" t="s">
        <v>113</v>
      </c>
      <c r="B72" s="156"/>
      <c r="D72" s="497">
        <f>SUM('odvody PO'!G156)</f>
        <v>27098</v>
      </c>
      <c r="E72" s="497"/>
      <c r="F72" s="158"/>
      <c r="G72" s="158"/>
      <c r="H72" s="159"/>
    </row>
    <row r="73" spans="1:8" s="157" customFormat="1" ht="14.25" x14ac:dyDescent="0.2">
      <c r="A73" s="149" t="s">
        <v>114</v>
      </c>
      <c r="B73" s="156"/>
      <c r="D73" s="497">
        <f>SUM('odvody PO'!G166)</f>
        <v>9782</v>
      </c>
      <c r="E73" s="497"/>
      <c r="F73" s="158"/>
      <c r="G73" s="158"/>
      <c r="H73" s="159"/>
    </row>
    <row r="74" spans="1:8" s="157" customFormat="1" ht="14.25" x14ac:dyDescent="0.2">
      <c r="A74" s="149" t="s">
        <v>115</v>
      </c>
      <c r="B74" s="156"/>
      <c r="D74" s="497">
        <f>SUM('odvody PO'!G205)</f>
        <v>23731</v>
      </c>
      <c r="E74" s="497"/>
      <c r="F74" s="158"/>
      <c r="G74" s="158"/>
      <c r="H74" s="159"/>
    </row>
    <row r="75" spans="1:8" s="157" customFormat="1" ht="14.25" x14ac:dyDescent="0.2">
      <c r="A75" s="149" t="s">
        <v>116</v>
      </c>
      <c r="B75" s="156"/>
      <c r="D75" s="497">
        <f>SUM('odvody PO'!G212)</f>
        <v>14745</v>
      </c>
      <c r="E75" s="497"/>
      <c r="F75" s="158"/>
      <c r="G75" s="158"/>
      <c r="H75" s="159"/>
    </row>
    <row r="76" spans="1:8" s="157" customFormat="1" ht="15" x14ac:dyDescent="0.25">
      <c r="A76" s="326" t="s">
        <v>8</v>
      </c>
      <c r="B76" s="327"/>
      <c r="C76" s="328"/>
      <c r="D76" s="517">
        <f>SUM(D71:E75)</f>
        <v>140317</v>
      </c>
      <c r="E76" s="517"/>
      <c r="F76" s="158"/>
      <c r="G76" s="158"/>
      <c r="H76" s="159"/>
    </row>
    <row r="77" spans="1:8" s="157" customFormat="1" ht="14.25" x14ac:dyDescent="0.2">
      <c r="A77" s="156"/>
      <c r="B77" s="156"/>
      <c r="D77" s="158"/>
      <c r="E77" s="158"/>
      <c r="F77" s="158"/>
      <c r="G77" s="158"/>
      <c r="H77" s="159"/>
    </row>
    <row r="78" spans="1:8" s="157" customFormat="1" ht="15" x14ac:dyDescent="0.25">
      <c r="A78" s="325" t="s">
        <v>119</v>
      </c>
      <c r="B78" s="156"/>
      <c r="D78" s="158"/>
      <c r="E78" s="158"/>
      <c r="F78" s="158"/>
      <c r="G78" s="158"/>
      <c r="H78" s="159"/>
    </row>
    <row r="79" spans="1:8" s="157" customFormat="1" ht="14.25" x14ac:dyDescent="0.2">
      <c r="A79" s="149" t="s">
        <v>344</v>
      </c>
      <c r="B79" s="156"/>
      <c r="D79" s="497"/>
      <c r="E79" s="497"/>
      <c r="F79" s="329" t="s">
        <v>122</v>
      </c>
      <c r="G79" s="158"/>
      <c r="H79" s="159"/>
    </row>
    <row r="80" spans="1:8" s="157" customFormat="1" ht="14.25" x14ac:dyDescent="0.2">
      <c r="A80" s="149" t="s">
        <v>135</v>
      </c>
      <c r="B80" s="156"/>
      <c r="D80" s="274"/>
      <c r="E80" s="274"/>
      <c r="F80" s="329" t="s">
        <v>123</v>
      </c>
      <c r="G80" s="158"/>
      <c r="H80" s="159"/>
    </row>
    <row r="81" spans="1:14" s="157" customFormat="1" ht="14.25" x14ac:dyDescent="0.2">
      <c r="A81" s="149" t="s">
        <v>345</v>
      </c>
      <c r="B81" s="156"/>
      <c r="D81" s="274"/>
      <c r="E81" s="274">
        <f>SUM('odvody PO'!G169)</f>
        <v>100</v>
      </c>
      <c r="F81" s="329" t="s">
        <v>124</v>
      </c>
      <c r="G81" s="158"/>
      <c r="H81" s="159"/>
    </row>
    <row r="82" spans="1:14" s="157" customFormat="1" ht="14.25" x14ac:dyDescent="0.2">
      <c r="A82" s="149" t="s">
        <v>121</v>
      </c>
      <c r="B82" s="156"/>
      <c r="D82" s="274"/>
      <c r="E82" s="274"/>
      <c r="F82" s="329" t="s">
        <v>124</v>
      </c>
      <c r="G82" s="158"/>
      <c r="H82" s="159"/>
    </row>
    <row r="83" spans="1:14" s="157" customFormat="1" ht="15" x14ac:dyDescent="0.25">
      <c r="A83" s="326" t="s">
        <v>8</v>
      </c>
      <c r="B83" s="327"/>
      <c r="C83" s="328"/>
      <c r="D83" s="517">
        <f>SUM(D79:E82)</f>
        <v>100</v>
      </c>
      <c r="E83" s="517"/>
      <c r="F83" s="158"/>
      <c r="G83" s="158"/>
      <c r="H83" s="159"/>
    </row>
    <row r="84" spans="1:14" s="157" customFormat="1" ht="14.25" x14ac:dyDescent="0.2">
      <c r="A84" s="156"/>
      <c r="B84" s="156"/>
      <c r="D84" s="158"/>
      <c r="E84" s="158"/>
      <c r="F84" s="158"/>
      <c r="G84" s="158"/>
      <c r="H84" s="159"/>
    </row>
    <row r="85" spans="1:14" s="160" customFormat="1" ht="16.5" thickBot="1" x14ac:dyDescent="0.3">
      <c r="A85" s="499" t="s">
        <v>39</v>
      </c>
      <c r="B85" s="499"/>
      <c r="C85" s="499"/>
      <c r="D85" s="499"/>
      <c r="E85" s="499"/>
      <c r="F85" s="499"/>
      <c r="G85" s="500">
        <v>3</v>
      </c>
      <c r="H85" s="500"/>
    </row>
    <row r="86" spans="1:14" s="160" customFormat="1" ht="16.5" thickTop="1" x14ac:dyDescent="0.25">
      <c r="A86" s="505" t="s">
        <v>308</v>
      </c>
      <c r="B86" s="506"/>
      <c r="C86" s="506"/>
      <c r="D86" s="506"/>
      <c r="E86" s="506"/>
      <c r="F86" s="163"/>
      <c r="G86" s="164"/>
      <c r="H86" s="164"/>
    </row>
    <row r="87" spans="1:14" s="157" customFormat="1" ht="14.25" x14ac:dyDescent="0.2">
      <c r="A87" s="518" t="s">
        <v>138</v>
      </c>
      <c r="B87" s="519"/>
      <c r="C87" s="519"/>
      <c r="D87" s="519"/>
      <c r="E87" s="519"/>
      <c r="F87" s="519"/>
      <c r="G87" s="519"/>
      <c r="H87" s="519"/>
    </row>
    <row r="88" spans="1:14" s="157" customFormat="1" ht="14.25" x14ac:dyDescent="0.2">
      <c r="A88" s="492"/>
      <c r="B88" s="492"/>
      <c r="C88" s="492"/>
      <c r="D88" s="492"/>
      <c r="E88" s="492"/>
      <c r="F88" s="492"/>
      <c r="G88" s="492"/>
      <c r="H88" s="492"/>
    </row>
    <row r="89" spans="1:14" s="157" customFormat="1" ht="14.25" x14ac:dyDescent="0.2">
      <c r="A89" s="495"/>
      <c r="B89" s="495"/>
      <c r="C89" s="495"/>
      <c r="D89" s="495"/>
      <c r="E89" s="495"/>
      <c r="F89" s="495"/>
      <c r="G89" s="495"/>
      <c r="H89" s="495"/>
    </row>
    <row r="90" spans="1:14" s="157" customFormat="1" ht="14.25" x14ac:dyDescent="0.2">
      <c r="A90" s="156"/>
      <c r="B90" s="156"/>
      <c r="D90" s="158"/>
      <c r="E90" s="158"/>
      <c r="F90" s="158"/>
      <c r="G90" s="158"/>
      <c r="H90" s="159"/>
      <c r="J90" s="157">
        <f>SUM(J91:J92)</f>
        <v>103</v>
      </c>
      <c r="K90" s="157">
        <f t="shared" ref="K90:L90" si="5">SUM(K91:K92)</f>
        <v>103</v>
      </c>
      <c r="L90" s="157">
        <f t="shared" si="5"/>
        <v>121</v>
      </c>
    </row>
    <row r="91" spans="1:14" s="160" customFormat="1" ht="16.5" thickBot="1" x14ac:dyDescent="0.3">
      <c r="A91" s="499" t="s">
        <v>31</v>
      </c>
      <c r="B91" s="499"/>
      <c r="C91" s="499"/>
      <c r="D91" s="499"/>
      <c r="E91" s="499"/>
      <c r="F91" s="499"/>
      <c r="G91" s="500">
        <f>SUM(G92)</f>
        <v>43</v>
      </c>
      <c r="H91" s="500"/>
      <c r="J91" s="160">
        <v>43</v>
      </c>
      <c r="K91" s="160">
        <v>43</v>
      </c>
      <c r="L91" s="160">
        <v>43</v>
      </c>
    </row>
    <row r="92" spans="1:14" s="157" customFormat="1" ht="16.5" thickTop="1" x14ac:dyDescent="0.25">
      <c r="A92" s="505" t="s">
        <v>158</v>
      </c>
      <c r="B92" s="506"/>
      <c r="C92" s="506"/>
      <c r="D92" s="506"/>
      <c r="E92" s="506"/>
      <c r="F92" s="219"/>
      <c r="G92" s="489">
        <v>43</v>
      </c>
      <c r="H92" s="489"/>
      <c r="J92" s="160">
        <v>60</v>
      </c>
      <c r="K92" s="160">
        <v>60</v>
      </c>
      <c r="L92" s="160">
        <v>78</v>
      </c>
      <c r="M92" s="160"/>
    </row>
    <row r="93" spans="1:14" s="157" customFormat="1" ht="14.25" customHeight="1" x14ac:dyDescent="0.2">
      <c r="A93" s="516" t="s">
        <v>32</v>
      </c>
      <c r="B93" s="516"/>
      <c r="C93" s="516"/>
      <c r="D93" s="516"/>
      <c r="E93" s="516"/>
      <c r="F93" s="516"/>
      <c r="G93" s="497"/>
      <c r="H93" s="497"/>
    </row>
    <row r="94" spans="1:14" s="157" customFormat="1" ht="14.25" customHeight="1" x14ac:dyDescent="0.2"/>
    <row r="95" spans="1:14" s="160" customFormat="1" ht="16.5" thickBot="1" x14ac:dyDescent="0.3">
      <c r="A95" s="499" t="s">
        <v>33</v>
      </c>
      <c r="B95" s="499"/>
      <c r="C95" s="499"/>
      <c r="D95" s="499"/>
      <c r="E95" s="499"/>
      <c r="F95" s="499"/>
      <c r="G95" s="500">
        <f>SUM(G96,G101,G104,G109)</f>
        <v>37749</v>
      </c>
      <c r="H95" s="500"/>
      <c r="J95" s="160">
        <f>SUM(J96,J101,J104,J109)</f>
        <v>38099</v>
      </c>
      <c r="K95" s="160">
        <f t="shared" ref="K95:L95" si="6">SUM(K96,K101,K104,K109)</f>
        <v>37910</v>
      </c>
      <c r="L95" s="160">
        <f t="shared" si="6"/>
        <v>28939</v>
      </c>
    </row>
    <row r="96" spans="1:14" s="157" customFormat="1" ht="15.75" thickTop="1" x14ac:dyDescent="0.25">
      <c r="A96" s="505" t="s">
        <v>158</v>
      </c>
      <c r="B96" s="506"/>
      <c r="C96" s="506"/>
      <c r="D96" s="506"/>
      <c r="E96" s="506"/>
      <c r="F96" s="219"/>
      <c r="G96" s="489">
        <v>119</v>
      </c>
      <c r="H96" s="489"/>
      <c r="J96" s="247">
        <v>147</v>
      </c>
      <c r="K96" s="247">
        <v>0</v>
      </c>
      <c r="L96" s="247">
        <v>0</v>
      </c>
      <c r="M96" s="245"/>
      <c r="N96" s="245"/>
    </row>
    <row r="97" spans="1:13" s="157" customFormat="1" ht="15" x14ac:dyDescent="0.25">
      <c r="A97" s="498" t="s">
        <v>34</v>
      </c>
      <c r="B97" s="498"/>
      <c r="C97" s="498"/>
      <c r="D97" s="498"/>
      <c r="E97" s="498"/>
      <c r="F97" s="498"/>
      <c r="G97" s="498"/>
      <c r="H97" s="498"/>
      <c r="J97" s="155"/>
      <c r="K97" s="155"/>
      <c r="L97" s="155"/>
    </row>
    <row r="98" spans="1:13" s="157" customFormat="1" ht="14.25" x14ac:dyDescent="0.2">
      <c r="A98" s="515" t="s">
        <v>395</v>
      </c>
      <c r="B98" s="515"/>
      <c r="C98" s="515"/>
      <c r="D98" s="515"/>
      <c r="E98" s="515"/>
      <c r="F98" s="495"/>
      <c r="G98" s="495"/>
      <c r="H98" s="495"/>
    </row>
    <row r="99" spans="1:13" s="166" customFormat="1" ht="14.25" x14ac:dyDescent="0.2">
      <c r="A99" s="516" t="s">
        <v>125</v>
      </c>
      <c r="B99" s="516"/>
      <c r="C99" s="516"/>
      <c r="D99" s="516"/>
      <c r="E99" s="516"/>
      <c r="F99" s="516"/>
      <c r="G99" s="516"/>
      <c r="H99" s="516"/>
    </row>
    <row r="100" spans="1:13" s="157" customFormat="1" ht="14.25" x14ac:dyDescent="0.2">
      <c r="A100" s="161"/>
      <c r="B100" s="161"/>
      <c r="C100" s="161"/>
      <c r="D100" s="161"/>
      <c r="E100" s="161"/>
      <c r="F100" s="161"/>
      <c r="G100" s="161"/>
      <c r="H100" s="161"/>
    </row>
    <row r="101" spans="1:13" s="157" customFormat="1" ht="15" x14ac:dyDescent="0.25">
      <c r="A101" s="505" t="s">
        <v>322</v>
      </c>
      <c r="B101" s="506"/>
      <c r="C101" s="506"/>
      <c r="D101" s="506"/>
      <c r="E101" s="506"/>
      <c r="F101" s="219"/>
      <c r="G101" s="489">
        <v>95</v>
      </c>
      <c r="H101" s="489"/>
      <c r="J101" s="245">
        <v>459</v>
      </c>
      <c r="K101" s="245">
        <v>402</v>
      </c>
      <c r="L101" s="245">
        <v>335</v>
      </c>
    </row>
    <row r="102" spans="1:13" s="157" customFormat="1" ht="14.25" customHeight="1" x14ac:dyDescent="0.2">
      <c r="A102" s="516" t="s">
        <v>393</v>
      </c>
      <c r="B102" s="516"/>
      <c r="C102" s="516"/>
      <c r="D102" s="516"/>
      <c r="E102" s="516"/>
      <c r="F102" s="516"/>
      <c r="G102" s="516"/>
      <c r="H102" s="216"/>
    </row>
    <row r="103" spans="1:13" s="157" customFormat="1" ht="14.25" x14ac:dyDescent="0.2">
      <c r="A103" s="161"/>
      <c r="B103" s="161"/>
      <c r="C103" s="161"/>
      <c r="D103" s="161"/>
      <c r="E103" s="161"/>
      <c r="F103" s="161"/>
      <c r="G103" s="161"/>
      <c r="H103" s="161"/>
    </row>
    <row r="104" spans="1:13" s="157" customFormat="1" ht="15" x14ac:dyDescent="0.25">
      <c r="A104" s="505" t="s">
        <v>321</v>
      </c>
      <c r="B104" s="506"/>
      <c r="C104" s="506"/>
      <c r="D104" s="506"/>
      <c r="E104" s="506"/>
      <c r="F104" s="219"/>
      <c r="G104" s="489">
        <v>1602</v>
      </c>
      <c r="H104" s="489"/>
      <c r="I104" s="245"/>
      <c r="J104" s="247">
        <v>1596</v>
      </c>
      <c r="K104" s="247">
        <v>1596</v>
      </c>
      <c r="L104" s="247">
        <v>1197</v>
      </c>
      <c r="M104" s="245"/>
    </row>
    <row r="105" spans="1:13" s="157" customFormat="1" ht="14.25" x14ac:dyDescent="0.2">
      <c r="A105" s="498" t="s">
        <v>302</v>
      </c>
      <c r="B105" s="498"/>
      <c r="C105" s="498"/>
      <c r="D105" s="498"/>
      <c r="E105" s="498"/>
      <c r="F105" s="498"/>
      <c r="G105" s="498"/>
      <c r="H105" s="498"/>
    </row>
    <row r="106" spans="1:13" s="157" customFormat="1" ht="14.25" x14ac:dyDescent="0.2">
      <c r="A106" s="492"/>
      <c r="B106" s="492"/>
      <c r="C106" s="492"/>
      <c r="D106" s="492"/>
      <c r="E106" s="492"/>
      <c r="F106" s="492"/>
      <c r="G106" s="492"/>
      <c r="H106" s="492"/>
    </row>
    <row r="107" spans="1:13" s="157" customFormat="1" ht="14.25" x14ac:dyDescent="0.2">
      <c r="A107" s="492"/>
      <c r="B107" s="492"/>
      <c r="C107" s="492"/>
      <c r="D107" s="492"/>
      <c r="E107" s="492"/>
      <c r="F107" s="492"/>
      <c r="G107" s="492"/>
      <c r="H107" s="492"/>
    </row>
    <row r="108" spans="1:13" s="157" customFormat="1" ht="14.25" x14ac:dyDescent="0.2">
      <c r="A108" s="156"/>
      <c r="B108" s="156"/>
      <c r="D108" s="158"/>
      <c r="E108" s="158"/>
      <c r="F108" s="158"/>
      <c r="G108" s="158"/>
      <c r="H108" s="159"/>
    </row>
    <row r="109" spans="1:13" s="157" customFormat="1" ht="15" x14ac:dyDescent="0.25">
      <c r="A109" s="505" t="s">
        <v>49</v>
      </c>
      <c r="B109" s="506"/>
      <c r="C109" s="506"/>
      <c r="D109" s="506"/>
      <c r="E109" s="506"/>
      <c r="F109" s="219"/>
      <c r="G109" s="489">
        <f>SUM(G111:H114)</f>
        <v>35933</v>
      </c>
      <c r="H109" s="489"/>
      <c r="J109" s="247">
        <v>35897</v>
      </c>
      <c r="K109" s="247">
        <v>35912</v>
      </c>
      <c r="L109" s="247">
        <v>27407</v>
      </c>
    </row>
    <row r="110" spans="1:13" s="157" customFormat="1" ht="14.25" x14ac:dyDescent="0.2">
      <c r="A110" s="149" t="s">
        <v>50</v>
      </c>
      <c r="B110" s="156"/>
      <c r="D110" s="158"/>
      <c r="E110" s="158"/>
      <c r="F110" s="158"/>
      <c r="G110" s="497"/>
      <c r="H110" s="497"/>
      <c r="J110" s="245"/>
      <c r="K110" s="245"/>
      <c r="L110" s="245"/>
    </row>
    <row r="111" spans="1:13" s="157" customFormat="1" ht="14.25" x14ac:dyDescent="0.2">
      <c r="A111" s="167" t="s">
        <v>326</v>
      </c>
      <c r="B111" s="156"/>
      <c r="D111" s="158"/>
      <c r="E111" s="158"/>
      <c r="F111" s="158"/>
      <c r="G111" s="497">
        <v>27879</v>
      </c>
      <c r="H111" s="497"/>
    </row>
    <row r="112" spans="1:13" s="157" customFormat="1" ht="14.25" x14ac:dyDescent="0.2">
      <c r="A112" s="167" t="s">
        <v>325</v>
      </c>
      <c r="B112" s="156"/>
      <c r="D112" s="158"/>
      <c r="E112" s="158"/>
      <c r="F112" s="158"/>
      <c r="G112" s="497">
        <v>4000</v>
      </c>
      <c r="H112" s="497"/>
    </row>
    <row r="113" spans="1:19" s="157" customFormat="1" ht="14.25" x14ac:dyDescent="0.2">
      <c r="A113" s="167" t="s">
        <v>324</v>
      </c>
      <c r="B113" s="156"/>
      <c r="D113" s="158"/>
      <c r="E113" s="158"/>
      <c r="F113" s="158"/>
      <c r="G113" s="497">
        <v>1356</v>
      </c>
      <c r="H113" s="497"/>
    </row>
    <row r="114" spans="1:19" s="157" customFormat="1" ht="14.25" x14ac:dyDescent="0.2">
      <c r="A114" s="167" t="s">
        <v>323</v>
      </c>
      <c r="B114" s="156"/>
      <c r="D114" s="158"/>
      <c r="E114" s="158"/>
      <c r="F114" s="158"/>
      <c r="G114" s="497">
        <v>2698</v>
      </c>
      <c r="H114" s="497"/>
    </row>
    <row r="115" spans="1:19" s="157" customFormat="1" ht="14.25" x14ac:dyDescent="0.2">
      <c r="A115" s="149"/>
      <c r="B115" s="156"/>
      <c r="D115" s="158"/>
      <c r="E115" s="158"/>
      <c r="F115" s="158"/>
      <c r="G115" s="217"/>
      <c r="H115" s="217"/>
    </row>
    <row r="116" spans="1:19" s="160" customFormat="1" ht="16.5" thickBot="1" x14ac:dyDescent="0.3">
      <c r="A116" s="499" t="s">
        <v>35</v>
      </c>
      <c r="B116" s="499"/>
      <c r="C116" s="499"/>
      <c r="D116" s="499"/>
      <c r="E116" s="499"/>
      <c r="F116" s="499"/>
      <c r="G116" s="493">
        <f>SUM(G117,G120)</f>
        <v>22.2</v>
      </c>
      <c r="H116" s="493"/>
      <c r="J116" s="248">
        <f>SUM(J117:J120)</f>
        <v>22.2</v>
      </c>
      <c r="K116" s="248">
        <f t="shared" ref="K116:L116" si="7">SUM(K117:K120)</f>
        <v>22.2</v>
      </c>
      <c r="L116" s="248">
        <f t="shared" si="7"/>
        <v>150.1</v>
      </c>
      <c r="M116" s="248"/>
    </row>
    <row r="117" spans="1:19" s="157" customFormat="1" ht="15.75" thickTop="1" x14ac:dyDescent="0.25">
      <c r="A117" s="505" t="s">
        <v>316</v>
      </c>
      <c r="B117" s="506"/>
      <c r="C117" s="506"/>
      <c r="D117" s="506"/>
      <c r="E117" s="506"/>
      <c r="F117" s="219"/>
      <c r="G117" s="489">
        <v>22</v>
      </c>
      <c r="H117" s="489"/>
      <c r="J117" s="249">
        <v>22</v>
      </c>
      <c r="K117" s="249">
        <v>22</v>
      </c>
      <c r="L117" s="249">
        <v>150</v>
      </c>
      <c r="M117" s="249"/>
    </row>
    <row r="118" spans="1:19" s="157" customFormat="1" ht="14.25" x14ac:dyDescent="0.2">
      <c r="A118" s="498" t="s">
        <v>36</v>
      </c>
      <c r="B118" s="498"/>
      <c r="C118" s="498"/>
      <c r="D118" s="498"/>
      <c r="E118" s="498"/>
      <c r="F118" s="498"/>
      <c r="G118" s="498"/>
      <c r="H118" s="498"/>
      <c r="J118" s="250"/>
      <c r="K118" s="250"/>
      <c r="L118" s="250"/>
      <c r="M118" s="250"/>
    </row>
    <row r="119" spans="1:19" s="157" customFormat="1" ht="14.25" x14ac:dyDescent="0.2">
      <c r="A119" s="216"/>
      <c r="B119" s="216"/>
      <c r="C119" s="216"/>
      <c r="D119" s="216"/>
      <c r="E119" s="216"/>
      <c r="F119" s="216"/>
      <c r="G119" s="216"/>
      <c r="H119" s="216"/>
      <c r="I119" s="245"/>
      <c r="J119" s="249"/>
      <c r="K119" s="249"/>
      <c r="L119" s="249"/>
      <c r="M119" s="249"/>
      <c r="N119" s="245"/>
    </row>
    <row r="120" spans="1:19" s="165" customFormat="1" ht="15.75" x14ac:dyDescent="0.25">
      <c r="A120" s="163" t="s">
        <v>304</v>
      </c>
      <c r="B120" s="163"/>
      <c r="C120" s="163"/>
      <c r="D120" s="163"/>
      <c r="E120" s="163"/>
      <c r="F120" s="163"/>
      <c r="G120" s="490">
        <v>0.2</v>
      </c>
      <c r="H120" s="490"/>
      <c r="I120" s="246"/>
      <c r="J120" s="251">
        <v>0.2</v>
      </c>
      <c r="K120" s="251">
        <v>0.2</v>
      </c>
      <c r="L120" s="251">
        <v>0.1</v>
      </c>
      <c r="M120" s="251"/>
      <c r="N120" s="246"/>
    </row>
    <row r="121" spans="1:19" s="157" customFormat="1" ht="14.25" x14ac:dyDescent="0.2">
      <c r="A121" s="491" t="s">
        <v>305</v>
      </c>
      <c r="B121" s="492"/>
      <c r="C121" s="492"/>
      <c r="D121" s="492"/>
      <c r="E121" s="492"/>
      <c r="F121" s="492"/>
      <c r="G121" s="492"/>
      <c r="H121" s="492"/>
      <c r="J121" s="250"/>
      <c r="K121" s="250"/>
      <c r="L121" s="250"/>
      <c r="M121" s="250"/>
    </row>
    <row r="122" spans="1:19" s="157" customFormat="1" ht="14.25" x14ac:dyDescent="0.2">
      <c r="A122" s="216"/>
      <c r="B122" s="216"/>
      <c r="C122" s="216"/>
      <c r="D122" s="216"/>
      <c r="E122" s="216"/>
      <c r="F122" s="216"/>
      <c r="G122" s="216"/>
      <c r="H122" s="216"/>
    </row>
    <row r="123" spans="1:19" s="160" customFormat="1" ht="16.5" thickBot="1" x14ac:dyDescent="0.3">
      <c r="A123" s="499" t="s">
        <v>139</v>
      </c>
      <c r="B123" s="499"/>
      <c r="C123" s="499"/>
      <c r="D123" s="499"/>
      <c r="E123" s="499"/>
      <c r="F123" s="499"/>
      <c r="G123" s="500">
        <f>SUM(G124)</f>
        <v>200</v>
      </c>
      <c r="H123" s="500"/>
    </row>
    <row r="124" spans="1:19" s="148" customFormat="1" ht="15.75" thickTop="1" x14ac:dyDescent="0.25">
      <c r="A124" s="505" t="s">
        <v>48</v>
      </c>
      <c r="B124" s="506"/>
      <c r="C124" s="506"/>
      <c r="D124" s="506"/>
      <c r="E124" s="506"/>
      <c r="F124" s="219"/>
      <c r="G124" s="489">
        <v>200</v>
      </c>
      <c r="H124" s="489"/>
      <c r="J124" s="503" t="s">
        <v>44</v>
      </c>
      <c r="K124" s="503"/>
      <c r="L124" s="503"/>
      <c r="M124" s="503"/>
    </row>
    <row r="125" spans="1:19" s="166" customFormat="1" ht="14.25" x14ac:dyDescent="0.2">
      <c r="A125" s="149" t="s">
        <v>40</v>
      </c>
      <c r="B125" s="149"/>
      <c r="D125" s="168"/>
      <c r="E125" s="168"/>
      <c r="F125" s="168"/>
      <c r="G125" s="168"/>
      <c r="H125" s="169"/>
      <c r="J125" s="170"/>
      <c r="K125" s="170"/>
      <c r="L125" s="170"/>
      <c r="M125" s="170"/>
    </row>
    <row r="126" spans="1:19" s="166" customFormat="1" ht="14.25" x14ac:dyDescent="0.2">
      <c r="A126" s="149" t="s">
        <v>41</v>
      </c>
      <c r="B126" s="149"/>
      <c r="D126" s="168"/>
      <c r="E126" s="168"/>
      <c r="F126" s="168"/>
      <c r="G126" s="168"/>
      <c r="H126" s="169"/>
    </row>
    <row r="127" spans="1:19" s="166" customFormat="1" ht="14.25" x14ac:dyDescent="0.2">
      <c r="A127" s="149" t="s">
        <v>42</v>
      </c>
      <c r="B127" s="149"/>
      <c r="D127" s="168"/>
      <c r="E127" s="168"/>
      <c r="F127" s="168"/>
      <c r="G127" s="168"/>
      <c r="H127" s="169"/>
    </row>
    <row r="128" spans="1:19" s="166" customFormat="1" ht="14.25" x14ac:dyDescent="0.2">
      <c r="A128" s="149" t="s">
        <v>43</v>
      </c>
      <c r="B128" s="149"/>
      <c r="D128" s="168"/>
      <c r="E128" s="168"/>
      <c r="F128" s="168"/>
      <c r="G128" s="168"/>
      <c r="H128" s="169"/>
      <c r="S128" s="148"/>
    </row>
    <row r="129" spans="1:12" s="166" customFormat="1" ht="14.25" x14ac:dyDescent="0.2">
      <c r="A129" s="149" t="s">
        <v>45</v>
      </c>
      <c r="B129" s="149"/>
      <c r="D129" s="168"/>
      <c r="E129" s="168"/>
      <c r="F129" s="168"/>
      <c r="G129" s="168"/>
      <c r="H129" s="169"/>
    </row>
    <row r="130" spans="1:12" s="166" customFormat="1" ht="14.25" x14ac:dyDescent="0.2">
      <c r="A130" s="494" t="s">
        <v>46</v>
      </c>
      <c r="B130" s="504"/>
      <c r="C130" s="504"/>
      <c r="D130" s="504"/>
      <c r="E130" s="504"/>
      <c r="F130" s="504"/>
      <c r="G130" s="504"/>
      <c r="H130" s="504"/>
    </row>
    <row r="131" spans="1:12" s="166" customFormat="1" ht="14.25" x14ac:dyDescent="0.2">
      <c r="A131" s="504"/>
      <c r="B131" s="504"/>
      <c r="C131" s="504"/>
      <c r="D131" s="504"/>
      <c r="E131" s="504"/>
      <c r="F131" s="504"/>
      <c r="G131" s="504"/>
      <c r="H131" s="504"/>
    </row>
    <row r="132" spans="1:12" s="166" customFormat="1" ht="14.25" x14ac:dyDescent="0.2">
      <c r="A132" s="149" t="s">
        <v>47</v>
      </c>
      <c r="B132" s="149"/>
      <c r="D132" s="168"/>
      <c r="E132" s="168"/>
      <c r="F132" s="168"/>
      <c r="G132" s="168"/>
      <c r="H132" s="169"/>
    </row>
    <row r="133" spans="1:12" s="148" customFormat="1" x14ac:dyDescent="0.2">
      <c r="A133" s="150"/>
      <c r="B133" s="150"/>
      <c r="D133" s="145"/>
      <c r="E133" s="145"/>
      <c r="F133" s="145"/>
      <c r="G133" s="145"/>
      <c r="H133" s="147"/>
    </row>
    <row r="134" spans="1:12" s="160" customFormat="1" ht="16.5" thickBot="1" x14ac:dyDescent="0.3">
      <c r="A134" s="499" t="s">
        <v>140</v>
      </c>
      <c r="B134" s="499"/>
      <c r="C134" s="499"/>
      <c r="D134" s="499"/>
      <c r="E134" s="499"/>
      <c r="F134" s="499"/>
      <c r="G134" s="500">
        <f>SUM(G135,G140)</f>
        <v>2040</v>
      </c>
      <c r="H134" s="500"/>
      <c r="J134" s="254">
        <f>SUM(J135,J140)</f>
        <v>3060</v>
      </c>
      <c r="K134" s="254">
        <f t="shared" ref="K134:L134" si="8">SUM(K135,K140)</f>
        <v>3060</v>
      </c>
      <c r="L134" s="254">
        <f t="shared" si="8"/>
        <v>2127</v>
      </c>
    </row>
    <row r="135" spans="1:12" s="148" customFormat="1" ht="17.25" customHeight="1" thickTop="1" x14ac:dyDescent="0.25">
      <c r="A135" s="505" t="s">
        <v>319</v>
      </c>
      <c r="B135" s="506"/>
      <c r="C135" s="506"/>
      <c r="D135" s="506"/>
      <c r="E135" s="506"/>
      <c r="F135" s="219"/>
      <c r="G135" s="489">
        <v>2000</v>
      </c>
      <c r="H135" s="489"/>
      <c r="J135" s="253">
        <v>3030</v>
      </c>
      <c r="K135" s="253">
        <v>3030</v>
      </c>
      <c r="L135" s="253">
        <v>1956</v>
      </c>
    </row>
    <row r="136" spans="1:12" s="148" customFormat="1" ht="17.25" customHeight="1" x14ac:dyDescent="0.2">
      <c r="A136" s="501" t="s">
        <v>392</v>
      </c>
      <c r="B136" s="492"/>
      <c r="C136" s="492"/>
      <c r="D136" s="492"/>
      <c r="E136" s="492"/>
      <c r="F136" s="492"/>
      <c r="G136" s="492"/>
      <c r="H136" s="492"/>
    </row>
    <row r="137" spans="1:12" s="148" customFormat="1" ht="9.75" customHeight="1" x14ac:dyDescent="0.2">
      <c r="A137" s="492"/>
      <c r="B137" s="492"/>
      <c r="C137" s="492"/>
      <c r="D137" s="492"/>
      <c r="E137" s="492"/>
      <c r="F137" s="492"/>
      <c r="G137" s="492"/>
      <c r="H137" s="492"/>
    </row>
    <row r="138" spans="1:12" s="148" customFormat="1" ht="29.25" customHeight="1" x14ac:dyDescent="0.2">
      <c r="A138" s="492"/>
      <c r="B138" s="492"/>
      <c r="C138" s="492"/>
      <c r="D138" s="492"/>
      <c r="E138" s="492"/>
      <c r="F138" s="492"/>
      <c r="G138" s="492"/>
      <c r="H138" s="492"/>
    </row>
    <row r="139" spans="1:12" s="148" customFormat="1" ht="8.25" customHeight="1" x14ac:dyDescent="0.2">
      <c r="A139" s="150"/>
      <c r="B139" s="150"/>
      <c r="D139" s="145"/>
      <c r="E139" s="145"/>
      <c r="F139" s="145"/>
      <c r="G139" s="145"/>
      <c r="H139" s="147"/>
    </row>
    <row r="140" spans="1:12" s="148" customFormat="1" ht="17.25" customHeight="1" x14ac:dyDescent="0.25">
      <c r="A140" s="505" t="s">
        <v>320</v>
      </c>
      <c r="B140" s="506"/>
      <c r="C140" s="506"/>
      <c r="D140" s="506"/>
      <c r="E140" s="506"/>
      <c r="F140" s="219"/>
      <c r="G140" s="489">
        <v>40</v>
      </c>
      <c r="H140" s="489"/>
      <c r="J140" s="253">
        <v>30</v>
      </c>
      <c r="K140" s="253">
        <v>30</v>
      </c>
      <c r="L140" s="253">
        <v>171</v>
      </c>
    </row>
    <row r="141" spans="1:12" s="148" customFormat="1" ht="17.25" customHeight="1" x14ac:dyDescent="0.2">
      <c r="A141" s="501" t="s">
        <v>130</v>
      </c>
      <c r="B141" s="492"/>
      <c r="C141" s="492"/>
      <c r="D141" s="492"/>
      <c r="E141" s="492"/>
      <c r="F141" s="492"/>
      <c r="G141" s="492"/>
      <c r="H141" s="492"/>
      <c r="J141" s="253"/>
      <c r="K141" s="253"/>
      <c r="L141" s="253"/>
    </row>
    <row r="142" spans="1:12" s="148" customFormat="1" ht="24" customHeight="1" x14ac:dyDescent="0.2">
      <c r="A142" s="492"/>
      <c r="B142" s="492"/>
      <c r="C142" s="492"/>
      <c r="D142" s="492"/>
      <c r="E142" s="492"/>
      <c r="F142" s="492"/>
      <c r="G142" s="492"/>
      <c r="H142" s="492"/>
    </row>
    <row r="143" spans="1:12" s="148" customFormat="1" ht="18.75" customHeight="1" x14ac:dyDescent="0.2">
      <c r="A143" s="150"/>
      <c r="B143" s="150"/>
      <c r="D143" s="145"/>
      <c r="E143" s="145"/>
      <c r="F143" s="145"/>
      <c r="G143" s="145"/>
      <c r="H143" s="147"/>
    </row>
    <row r="144" spans="1:12" s="160" customFormat="1" ht="31.5" customHeight="1" thickBot="1" x14ac:dyDescent="0.3">
      <c r="A144" s="496" t="s">
        <v>404</v>
      </c>
      <c r="B144" s="496"/>
      <c r="C144" s="496"/>
      <c r="D144" s="496"/>
      <c r="E144" s="496"/>
      <c r="F144" s="496"/>
      <c r="G144" s="493">
        <f>SUM(G145:H150)</f>
        <v>6692.9969999999994</v>
      </c>
      <c r="H144" s="493"/>
    </row>
    <row r="145" spans="1:12" s="171" customFormat="1" ht="15" thickTop="1" x14ac:dyDescent="0.2">
      <c r="A145" s="167" t="s">
        <v>307</v>
      </c>
      <c r="B145" s="167"/>
      <c r="D145" s="172"/>
      <c r="E145" s="172"/>
      <c r="F145" s="172"/>
      <c r="G145" s="497">
        <v>300</v>
      </c>
      <c r="H145" s="497"/>
    </row>
    <row r="146" spans="1:12" s="171" customFormat="1" ht="14.25" x14ac:dyDescent="0.2">
      <c r="A146" s="149" t="s">
        <v>396</v>
      </c>
      <c r="B146" s="167"/>
      <c r="D146" s="172"/>
      <c r="E146" s="172"/>
      <c r="F146" s="172"/>
      <c r="G146" s="502">
        <v>1220.83</v>
      </c>
      <c r="H146" s="502"/>
    </row>
    <row r="147" spans="1:12" s="171" customFormat="1" ht="14.25" x14ac:dyDescent="0.2">
      <c r="A147" s="149" t="s">
        <v>398</v>
      </c>
      <c r="B147" s="167"/>
      <c r="D147" s="172"/>
      <c r="E147" s="172"/>
      <c r="F147" s="172"/>
      <c r="G147" s="497">
        <v>50</v>
      </c>
      <c r="H147" s="497"/>
    </row>
    <row r="148" spans="1:12" s="171" customFormat="1" ht="14.25" x14ac:dyDescent="0.2">
      <c r="A148" s="494" t="s">
        <v>397</v>
      </c>
      <c r="B148" s="495"/>
      <c r="C148" s="495"/>
      <c r="D148" s="495"/>
      <c r="E148" s="495"/>
      <c r="F148" s="495"/>
      <c r="G148" s="217"/>
      <c r="H148" s="217"/>
    </row>
    <row r="149" spans="1:12" s="171" customFormat="1" ht="14.25" x14ac:dyDescent="0.2">
      <c r="A149" s="495"/>
      <c r="B149" s="495"/>
      <c r="C149" s="495"/>
      <c r="D149" s="495"/>
      <c r="E149" s="495"/>
      <c r="F149" s="495"/>
      <c r="G149" s="497">
        <v>2000</v>
      </c>
      <c r="H149" s="497"/>
    </row>
    <row r="150" spans="1:12" s="171" customFormat="1" ht="14.25" x14ac:dyDescent="0.2">
      <c r="A150" s="149" t="s">
        <v>399</v>
      </c>
      <c r="B150" s="167"/>
      <c r="D150" s="172"/>
      <c r="E150" s="172"/>
      <c r="F150" s="172"/>
      <c r="G150" s="502">
        <v>3122.1669999999999</v>
      </c>
      <c r="H150" s="502"/>
    </row>
    <row r="151" spans="1:12" s="148" customFormat="1" x14ac:dyDescent="0.2">
      <c r="A151" s="150"/>
      <c r="B151" s="150"/>
      <c r="D151" s="145"/>
      <c r="E151" s="145"/>
      <c r="F151" s="145"/>
      <c r="G151" s="145"/>
      <c r="H151" s="147"/>
    </row>
    <row r="152" spans="1:12" s="160" customFormat="1" ht="16.5" thickBot="1" x14ac:dyDescent="0.3">
      <c r="A152" s="499" t="s">
        <v>306</v>
      </c>
      <c r="B152" s="499"/>
      <c r="C152" s="499"/>
      <c r="D152" s="499"/>
      <c r="E152" s="499"/>
      <c r="F152" s="499"/>
      <c r="G152" s="500">
        <f>SUM(G153,G156,G159)</f>
        <v>7500</v>
      </c>
      <c r="H152" s="500"/>
    </row>
    <row r="153" spans="1:12" s="148" customFormat="1" ht="17.25" customHeight="1" thickTop="1" x14ac:dyDescent="0.25">
      <c r="A153" s="505" t="s">
        <v>405</v>
      </c>
      <c r="B153" s="506"/>
      <c r="C153" s="506"/>
      <c r="D153" s="506"/>
      <c r="E153" s="506"/>
      <c r="F153" s="219"/>
      <c r="G153" s="489">
        <f>SUM(G154:H154)</f>
        <v>1500</v>
      </c>
      <c r="H153" s="489"/>
      <c r="J153" s="160">
        <v>6200</v>
      </c>
      <c r="K153" s="160">
        <v>6200</v>
      </c>
      <c r="L153" s="160">
        <v>0</v>
      </c>
    </row>
    <row r="154" spans="1:12" s="171" customFormat="1" ht="27" customHeight="1" x14ac:dyDescent="0.25">
      <c r="A154" s="494" t="s">
        <v>400</v>
      </c>
      <c r="B154" s="495"/>
      <c r="C154" s="495"/>
      <c r="D154" s="495"/>
      <c r="E154" s="495"/>
      <c r="F154" s="495"/>
      <c r="G154" s="497">
        <v>1500</v>
      </c>
      <c r="H154" s="497"/>
      <c r="J154" s="160">
        <v>2950</v>
      </c>
      <c r="K154" s="160">
        <v>2950</v>
      </c>
      <c r="L154" s="160">
        <v>1200</v>
      </c>
    </row>
    <row r="155" spans="1:12" s="171" customFormat="1" ht="12.75" customHeight="1" x14ac:dyDescent="0.2">
      <c r="A155" s="173"/>
      <c r="B155" s="173"/>
      <c r="D155" s="172"/>
      <c r="E155" s="172"/>
      <c r="F155" s="172"/>
      <c r="G155" s="172"/>
      <c r="H155" s="174"/>
    </row>
    <row r="156" spans="1:12" s="148" customFormat="1" ht="17.25" customHeight="1" x14ac:dyDescent="0.25">
      <c r="A156" s="505" t="s">
        <v>406</v>
      </c>
      <c r="B156" s="506"/>
      <c r="C156" s="506"/>
      <c r="D156" s="506"/>
      <c r="E156" s="506"/>
      <c r="F156" s="219"/>
      <c r="G156" s="489">
        <f>SUM(G157:H157)</f>
        <v>2000</v>
      </c>
      <c r="H156" s="489"/>
    </row>
    <row r="157" spans="1:12" s="171" customFormat="1" ht="12.75" customHeight="1" x14ac:dyDescent="0.2">
      <c r="A157" s="494" t="s">
        <v>401</v>
      </c>
      <c r="B157" s="495"/>
      <c r="C157" s="495"/>
      <c r="D157" s="495"/>
      <c r="E157" s="495"/>
      <c r="F157" s="495"/>
      <c r="G157" s="497">
        <v>2000</v>
      </c>
      <c r="H157" s="497"/>
    </row>
    <row r="158" spans="1:12" s="171" customFormat="1" ht="12.75" customHeight="1" x14ac:dyDescent="0.2">
      <c r="A158" s="173"/>
      <c r="B158" s="173"/>
      <c r="D158" s="172"/>
      <c r="E158" s="172"/>
      <c r="F158" s="172"/>
      <c r="G158" s="172"/>
      <c r="H158" s="174"/>
    </row>
    <row r="159" spans="1:12" s="148" customFormat="1" ht="17.25" customHeight="1" x14ac:dyDescent="0.25">
      <c r="A159" s="505" t="s">
        <v>407</v>
      </c>
      <c r="B159" s="506"/>
      <c r="C159" s="506"/>
      <c r="D159" s="506"/>
      <c r="E159" s="506"/>
      <c r="F159" s="219"/>
      <c r="G159" s="489">
        <f>SUM(G160:H160)</f>
        <v>4000</v>
      </c>
      <c r="H159" s="489"/>
    </row>
    <row r="160" spans="1:12" s="171" customFormat="1" ht="12.75" customHeight="1" x14ac:dyDescent="0.2">
      <c r="A160" s="494" t="s">
        <v>402</v>
      </c>
      <c r="B160" s="495"/>
      <c r="C160" s="495"/>
      <c r="D160" s="495"/>
      <c r="E160" s="495"/>
      <c r="F160" s="495"/>
      <c r="G160" s="497">
        <v>4000</v>
      </c>
      <c r="H160" s="497"/>
    </row>
    <row r="161" spans="1:8" s="171" customFormat="1" ht="12.75" customHeight="1" x14ac:dyDescent="0.2">
      <c r="A161" s="220"/>
      <c r="B161" s="218"/>
      <c r="C161" s="218"/>
      <c r="D161" s="218"/>
      <c r="E161" s="218"/>
      <c r="F161" s="218"/>
      <c r="G161" s="217"/>
      <c r="H161" s="217"/>
    </row>
    <row r="162" spans="1:8" s="160" customFormat="1" ht="16.5" thickBot="1" x14ac:dyDescent="0.3">
      <c r="A162" s="499" t="s">
        <v>51</v>
      </c>
      <c r="B162" s="499"/>
      <c r="C162" s="499"/>
      <c r="D162" s="499"/>
      <c r="E162" s="499"/>
      <c r="F162" s="499"/>
      <c r="G162" s="500">
        <v>300</v>
      </c>
      <c r="H162" s="500"/>
    </row>
    <row r="163" spans="1:8" s="148" customFormat="1" ht="17.25" customHeight="1" thickTop="1" x14ac:dyDescent="0.25">
      <c r="A163" s="505" t="s">
        <v>317</v>
      </c>
      <c r="B163" s="506"/>
      <c r="C163" s="506"/>
      <c r="D163" s="506"/>
      <c r="E163" s="506"/>
      <c r="F163" s="219"/>
      <c r="G163" s="489"/>
      <c r="H163" s="489"/>
    </row>
    <row r="164" spans="1:8" s="148" customFormat="1" x14ac:dyDescent="0.2">
      <c r="A164" s="501" t="s">
        <v>52</v>
      </c>
      <c r="B164" s="492"/>
      <c r="C164" s="492"/>
      <c r="D164" s="492"/>
      <c r="E164" s="492"/>
      <c r="F164" s="492"/>
      <c r="G164" s="492"/>
      <c r="H164" s="492"/>
    </row>
    <row r="165" spans="1:8" s="148" customFormat="1" x14ac:dyDescent="0.2">
      <c r="A165" s="150"/>
      <c r="B165" s="150"/>
      <c r="D165" s="145"/>
      <c r="E165" s="145"/>
      <c r="F165" s="145"/>
      <c r="G165" s="145"/>
      <c r="H165" s="147"/>
    </row>
    <row r="166" spans="1:8" s="160" customFormat="1" ht="16.5" thickBot="1" x14ac:dyDescent="0.3">
      <c r="A166" s="499" t="s">
        <v>53</v>
      </c>
      <c r="B166" s="499"/>
      <c r="C166" s="499"/>
      <c r="D166" s="499"/>
      <c r="E166" s="499"/>
      <c r="F166" s="499"/>
      <c r="G166" s="500">
        <v>20700</v>
      </c>
      <c r="H166" s="500"/>
    </row>
    <row r="167" spans="1:8" s="148" customFormat="1" ht="17.25" customHeight="1" thickTop="1" x14ac:dyDescent="0.25">
      <c r="A167" s="505" t="s">
        <v>318</v>
      </c>
      <c r="B167" s="506"/>
      <c r="C167" s="506"/>
      <c r="D167" s="506"/>
      <c r="E167" s="506"/>
      <c r="F167" s="219"/>
      <c r="G167" s="489"/>
      <c r="H167" s="489"/>
    </row>
    <row r="168" spans="1:8" s="148" customFormat="1" x14ac:dyDescent="0.2">
      <c r="A168" s="501" t="s">
        <v>54</v>
      </c>
      <c r="B168" s="492"/>
      <c r="C168" s="492"/>
      <c r="D168" s="492"/>
      <c r="E168" s="492"/>
      <c r="F168" s="492"/>
      <c r="G168" s="492"/>
      <c r="H168" s="492"/>
    </row>
    <row r="169" spans="1:8" s="148" customFormat="1" x14ac:dyDescent="0.2">
      <c r="A169" s="150"/>
      <c r="B169" s="150"/>
      <c r="D169" s="145"/>
      <c r="E169" s="145"/>
      <c r="F169" s="145"/>
      <c r="G169" s="145"/>
      <c r="H169" s="147"/>
    </row>
    <row r="170" spans="1:8" s="27" customFormat="1" ht="16.5" thickBot="1" x14ac:dyDescent="0.3">
      <c r="A170" s="521" t="s">
        <v>55</v>
      </c>
      <c r="B170" s="521"/>
      <c r="C170" s="521"/>
      <c r="D170" s="521"/>
      <c r="E170" s="521"/>
      <c r="F170" s="521"/>
      <c r="G170" s="520">
        <v>7000.8029999999999</v>
      </c>
      <c r="H170" s="520"/>
    </row>
    <row r="171" spans="1:8" s="148" customFormat="1" ht="17.25" customHeight="1" thickTop="1" x14ac:dyDescent="0.25">
      <c r="A171" s="505" t="s">
        <v>56</v>
      </c>
      <c r="B171" s="506"/>
      <c r="C171" s="506"/>
      <c r="D171" s="506"/>
      <c r="E171" s="506"/>
      <c r="F171" s="219"/>
      <c r="G171" s="489"/>
      <c r="H171" s="489"/>
    </row>
    <row r="172" spans="1:8" s="148" customFormat="1" ht="15.75" customHeight="1" x14ac:dyDescent="0.2">
      <c r="A172" s="501" t="s">
        <v>57</v>
      </c>
      <c r="B172" s="492"/>
      <c r="C172" s="492"/>
      <c r="D172" s="492"/>
      <c r="E172" s="492"/>
      <c r="F172" s="492"/>
      <c r="G172" s="492"/>
      <c r="H172" s="492"/>
    </row>
    <row r="173" spans="1:8" x14ac:dyDescent="0.2">
      <c r="A173" s="150"/>
      <c r="B173" s="150"/>
      <c r="C173" s="148"/>
      <c r="D173" s="145"/>
      <c r="E173" s="145"/>
      <c r="F173" s="145"/>
      <c r="G173" s="145"/>
      <c r="H173" s="147"/>
    </row>
    <row r="174" spans="1:8" x14ac:dyDescent="0.2">
      <c r="A174" s="150"/>
      <c r="B174" s="150"/>
      <c r="C174" s="148"/>
      <c r="D174" s="145"/>
      <c r="E174" s="145"/>
      <c r="F174" s="145"/>
      <c r="G174" s="145"/>
      <c r="H174" s="147"/>
    </row>
    <row r="175" spans="1:8" x14ac:dyDescent="0.2">
      <c r="A175" s="150"/>
      <c r="B175" s="150"/>
      <c r="C175" s="148"/>
      <c r="D175" s="145"/>
      <c r="E175" s="145"/>
      <c r="F175" s="145"/>
      <c r="G175" s="145"/>
      <c r="H175" s="147"/>
    </row>
    <row r="176" spans="1:8" x14ac:dyDescent="0.2">
      <c r="A176" s="150"/>
      <c r="B176" s="150"/>
      <c r="C176" s="148"/>
      <c r="D176" s="145"/>
      <c r="E176" s="145"/>
      <c r="F176" s="145"/>
      <c r="G176" s="145"/>
      <c r="H176" s="147"/>
    </row>
    <row r="177" spans="1:8" x14ac:dyDescent="0.2">
      <c r="A177" s="150"/>
      <c r="B177" s="150"/>
      <c r="C177" s="148"/>
      <c r="D177" s="145"/>
      <c r="E177" s="145"/>
      <c r="F177" s="145"/>
      <c r="G177" s="145"/>
      <c r="H177" s="147"/>
    </row>
    <row r="178" spans="1:8" x14ac:dyDescent="0.2">
      <c r="A178" s="150"/>
      <c r="B178" s="150"/>
      <c r="C178" s="148"/>
      <c r="D178" s="145"/>
      <c r="E178" s="145"/>
      <c r="F178" s="145"/>
      <c r="G178" s="145"/>
      <c r="H178" s="147"/>
    </row>
    <row r="179" spans="1:8" ht="16.5" thickBot="1" x14ac:dyDescent="0.3">
      <c r="A179" s="499" t="s">
        <v>420</v>
      </c>
      <c r="B179" s="499"/>
      <c r="C179" s="499"/>
      <c r="D179" s="499"/>
      <c r="E179" s="499"/>
      <c r="F179" s="499"/>
      <c r="G179" s="500">
        <f>80000+55000+30000</f>
        <v>165000</v>
      </c>
      <c r="H179" s="500"/>
    </row>
    <row r="180" spans="1:8" ht="13.5" thickTop="1" x14ac:dyDescent="0.2">
      <c r="A180" s="522" t="s">
        <v>427</v>
      </c>
      <c r="B180" s="523"/>
      <c r="C180" s="523"/>
      <c r="D180" s="523"/>
      <c r="E180" s="523"/>
      <c r="F180" s="523"/>
      <c r="G180" s="523"/>
      <c r="H180" s="523"/>
    </row>
    <row r="181" spans="1:8" ht="45.75" customHeight="1" x14ac:dyDescent="0.2">
      <c r="A181" s="495"/>
      <c r="B181" s="495"/>
      <c r="C181" s="495"/>
      <c r="D181" s="495"/>
      <c r="E181" s="495"/>
      <c r="F181" s="495"/>
      <c r="G181" s="495"/>
      <c r="H181" s="495"/>
    </row>
    <row r="182" spans="1:8" x14ac:dyDescent="0.2">
      <c r="A182" s="150"/>
      <c r="B182" s="150"/>
      <c r="C182" s="148"/>
      <c r="D182" s="145"/>
      <c r="E182" s="145"/>
      <c r="F182" s="145"/>
      <c r="G182" s="145"/>
      <c r="H182" s="147"/>
    </row>
    <row r="183" spans="1:8" ht="16.5" thickBot="1" x14ac:dyDescent="0.3">
      <c r="A183" s="499" t="s">
        <v>421</v>
      </c>
      <c r="B183" s="499"/>
      <c r="C183" s="499"/>
      <c r="D183" s="499"/>
      <c r="E183" s="499"/>
      <c r="F183" s="499"/>
      <c r="G183" s="500">
        <v>5368</v>
      </c>
      <c r="H183" s="500"/>
    </row>
    <row r="184" spans="1:8" ht="13.5" thickTop="1" x14ac:dyDescent="0.2">
      <c r="A184" s="522" t="s">
        <v>423</v>
      </c>
      <c r="B184" s="523"/>
      <c r="C184" s="523"/>
      <c r="D184" s="523"/>
      <c r="E184" s="523"/>
      <c r="F184" s="523"/>
      <c r="G184" s="523"/>
      <c r="H184" s="523"/>
    </row>
    <row r="185" spans="1:8" x14ac:dyDescent="0.2">
      <c r="A185" s="150"/>
      <c r="B185" s="150"/>
      <c r="C185" s="148"/>
      <c r="D185" s="145"/>
      <c r="E185" s="145"/>
      <c r="F185" s="145"/>
      <c r="G185" s="145"/>
      <c r="H185" s="147"/>
    </row>
    <row r="186" spans="1:8" ht="16.5" thickBot="1" x14ac:dyDescent="0.3">
      <c r="A186" s="499" t="s">
        <v>422</v>
      </c>
      <c r="B186" s="499"/>
      <c r="C186" s="499"/>
      <c r="D186" s="499"/>
      <c r="E186" s="499"/>
      <c r="F186" s="499"/>
      <c r="G186" s="500">
        <v>268509</v>
      </c>
      <c r="H186" s="500"/>
    </row>
    <row r="187" spans="1:8" ht="13.5" thickTop="1" x14ac:dyDescent="0.2">
      <c r="A187" s="522" t="s">
        <v>424</v>
      </c>
      <c r="B187" s="523"/>
      <c r="C187" s="523"/>
      <c r="D187" s="523"/>
      <c r="E187" s="523"/>
      <c r="F187" s="523"/>
      <c r="G187" s="523"/>
      <c r="H187" s="523"/>
    </row>
    <row r="188" spans="1:8" ht="19.5" customHeight="1" x14ac:dyDescent="0.2">
      <c r="A188" s="495"/>
      <c r="B188" s="495"/>
      <c r="C188" s="495"/>
      <c r="D188" s="495"/>
      <c r="E188" s="495"/>
      <c r="F188" s="495"/>
      <c r="G188" s="495"/>
      <c r="H188" s="495"/>
    </row>
    <row r="189" spans="1:8" x14ac:dyDescent="0.2">
      <c r="A189" s="150"/>
      <c r="B189" s="150"/>
      <c r="C189" s="148"/>
      <c r="D189" s="145"/>
      <c r="E189" s="145"/>
      <c r="F189" s="145"/>
      <c r="G189" s="145"/>
      <c r="H189" s="147"/>
    </row>
    <row r="190" spans="1:8" x14ac:dyDescent="0.2">
      <c r="A190" s="150"/>
      <c r="B190" s="150"/>
      <c r="C190" s="148"/>
      <c r="D190" s="145"/>
      <c r="E190" s="145"/>
      <c r="F190" s="145"/>
      <c r="G190" s="145"/>
      <c r="H190" s="147"/>
    </row>
    <row r="191" spans="1:8" x14ac:dyDescent="0.2">
      <c r="A191" s="150"/>
      <c r="B191" s="150"/>
      <c r="C191" s="148"/>
      <c r="D191" s="145"/>
      <c r="E191" s="145"/>
      <c r="F191" s="145"/>
      <c r="G191" s="145"/>
      <c r="H191" s="147"/>
    </row>
    <row r="192" spans="1:8" x14ac:dyDescent="0.2">
      <c r="A192" s="150"/>
      <c r="B192" s="150"/>
      <c r="C192" s="148"/>
      <c r="D192" s="145"/>
      <c r="E192" s="145"/>
      <c r="F192" s="145"/>
      <c r="G192" s="145">
        <f>SUM(G186,G183,G179)</f>
        <v>438877</v>
      </c>
      <c r="H192" s="147"/>
    </row>
    <row r="193" spans="1:8" x14ac:dyDescent="0.2">
      <c r="A193" s="150"/>
      <c r="B193" s="150"/>
      <c r="C193" s="148"/>
      <c r="D193" s="145"/>
      <c r="E193" s="145"/>
      <c r="F193" s="145"/>
      <c r="G193" s="145"/>
      <c r="H193" s="147"/>
    </row>
    <row r="194" spans="1:8" x14ac:dyDescent="0.2">
      <c r="A194" s="150"/>
      <c r="B194" s="150"/>
      <c r="C194" s="148"/>
      <c r="D194" s="145"/>
      <c r="E194" s="145"/>
      <c r="F194" s="145"/>
      <c r="G194" s="145"/>
      <c r="H194" s="147"/>
    </row>
  </sheetData>
  <mergeCells count="136">
    <mergeCell ref="A179:F179"/>
    <mergeCell ref="G179:H179"/>
    <mergeCell ref="A180:H181"/>
    <mergeCell ref="A183:F183"/>
    <mergeCell ref="G183:H183"/>
    <mergeCell ref="A184:H184"/>
    <mergeCell ref="A186:F186"/>
    <mergeCell ref="G186:H186"/>
    <mergeCell ref="A187:H188"/>
    <mergeCell ref="G114:H114"/>
    <mergeCell ref="G112:H112"/>
    <mergeCell ref="G113:H113"/>
    <mergeCell ref="A163:E163"/>
    <mergeCell ref="A153:E153"/>
    <mergeCell ref="A172:H172"/>
    <mergeCell ref="A168:H168"/>
    <mergeCell ref="A164:H164"/>
    <mergeCell ref="G171:H171"/>
    <mergeCell ref="G152:H152"/>
    <mergeCell ref="A167:E167"/>
    <mergeCell ref="G167:H167"/>
    <mergeCell ref="A166:F166"/>
    <mergeCell ref="G163:H163"/>
    <mergeCell ref="G154:H154"/>
    <mergeCell ref="A171:E171"/>
    <mergeCell ref="A156:E156"/>
    <mergeCell ref="A157:F157"/>
    <mergeCell ref="G157:H157"/>
    <mergeCell ref="G170:H170"/>
    <mergeCell ref="G166:H166"/>
    <mergeCell ref="A116:F116"/>
    <mergeCell ref="A170:F170"/>
    <mergeCell ref="A117:E117"/>
    <mergeCell ref="A48:H51"/>
    <mergeCell ref="D75:E75"/>
    <mergeCell ref="A86:E86"/>
    <mergeCell ref="D79:E79"/>
    <mergeCell ref="G92:H92"/>
    <mergeCell ref="G93:H93"/>
    <mergeCell ref="A85:F85"/>
    <mergeCell ref="A91:F91"/>
    <mergeCell ref="G91:H91"/>
    <mergeCell ref="D76:E76"/>
    <mergeCell ref="G85:H85"/>
    <mergeCell ref="A93:F93"/>
    <mergeCell ref="A92:E92"/>
    <mergeCell ref="D83:E83"/>
    <mergeCell ref="A87:H89"/>
    <mergeCell ref="G101:H101"/>
    <mergeCell ref="G111:H111"/>
    <mergeCell ref="A98:H98"/>
    <mergeCell ref="A95:F95"/>
    <mergeCell ref="A109:E109"/>
    <mergeCell ref="A99:H99"/>
    <mergeCell ref="A104:E104"/>
    <mergeCell ref="G109:H109"/>
    <mergeCell ref="G104:H104"/>
    <mergeCell ref="A105:H107"/>
    <mergeCell ref="G95:H95"/>
    <mergeCell ref="A97:H97"/>
    <mergeCell ref="A102:G102"/>
    <mergeCell ref="A96:E96"/>
    <mergeCell ref="G96:H96"/>
    <mergeCell ref="G110:H110"/>
    <mergeCell ref="A101:E101"/>
    <mergeCell ref="A1:C1"/>
    <mergeCell ref="A29:C29"/>
    <mergeCell ref="A41:C41"/>
    <mergeCell ref="A34:H35"/>
    <mergeCell ref="A33:E33"/>
    <mergeCell ref="G33:H33"/>
    <mergeCell ref="A37:E37"/>
    <mergeCell ref="G37:H37"/>
    <mergeCell ref="A32:F32"/>
    <mergeCell ref="G32:H32"/>
    <mergeCell ref="K39:N39"/>
    <mergeCell ref="A40:C40"/>
    <mergeCell ref="A42:E42"/>
    <mergeCell ref="D74:E74"/>
    <mergeCell ref="A44:E44"/>
    <mergeCell ref="G44:H44"/>
    <mergeCell ref="A45:H45"/>
    <mergeCell ref="A53:E53"/>
    <mergeCell ref="A69:F69"/>
    <mergeCell ref="G69:H69"/>
    <mergeCell ref="A54:H54"/>
    <mergeCell ref="G53:H53"/>
    <mergeCell ref="A38:H39"/>
    <mergeCell ref="D73:E73"/>
    <mergeCell ref="G56:H56"/>
    <mergeCell ref="A66:H67"/>
    <mergeCell ref="G64:H64"/>
    <mergeCell ref="D71:E71"/>
    <mergeCell ref="A47:E47"/>
    <mergeCell ref="G47:H47"/>
    <mergeCell ref="A64:F64"/>
    <mergeCell ref="A56:E56"/>
    <mergeCell ref="A57:H61"/>
    <mergeCell ref="D72:E72"/>
    <mergeCell ref="J124:M124"/>
    <mergeCell ref="A130:H131"/>
    <mergeCell ref="A162:F162"/>
    <mergeCell ref="G162:H162"/>
    <mergeCell ref="A135:E135"/>
    <mergeCell ref="G124:H124"/>
    <mergeCell ref="G135:H135"/>
    <mergeCell ref="A140:E140"/>
    <mergeCell ref="A152:F152"/>
    <mergeCell ref="A134:F134"/>
    <mergeCell ref="G134:H134"/>
    <mergeCell ref="A124:E124"/>
    <mergeCell ref="A141:H142"/>
    <mergeCell ref="G140:H140"/>
    <mergeCell ref="A159:E159"/>
    <mergeCell ref="G159:H159"/>
    <mergeCell ref="A160:F160"/>
    <mergeCell ref="G160:H160"/>
    <mergeCell ref="G117:H117"/>
    <mergeCell ref="G120:H120"/>
    <mergeCell ref="A121:H121"/>
    <mergeCell ref="G116:H116"/>
    <mergeCell ref="G156:H156"/>
    <mergeCell ref="A154:F154"/>
    <mergeCell ref="A144:F144"/>
    <mergeCell ref="G144:H144"/>
    <mergeCell ref="G145:H145"/>
    <mergeCell ref="G147:H147"/>
    <mergeCell ref="G153:H153"/>
    <mergeCell ref="A118:H118"/>
    <mergeCell ref="A123:F123"/>
    <mergeCell ref="G123:H123"/>
    <mergeCell ref="A136:H138"/>
    <mergeCell ref="G146:H146"/>
    <mergeCell ref="A148:F149"/>
    <mergeCell ref="G149:H149"/>
    <mergeCell ref="G150:H150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77" firstPageNumber="16" orientation="portrait" useFirstPageNumber="1" r:id="rId1"/>
  <headerFooter alignWithMargins="0">
    <oddFooter>&amp;L&amp;"Arial,Kurzíva"&amp;11Zastupitelstvo Olomouckého kraje 21-12-2012
6. - Rozpočet Olomouckého kraje 2013 - návrh rozpočtu
Příloha č. 2: Příjmy Olomouckého kraje &amp;R&amp;"Arial,Kurzíva"&amp;11Strana &amp;P (celkem 118)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 enableFormatConditionsCalculation="0">
    <tabColor rgb="FFCCFFFF"/>
  </sheetPr>
  <dimension ref="A1:H260"/>
  <sheetViews>
    <sheetView showGridLines="0" tabSelected="1" view="pageBreakPreview" zoomScaleNormal="100" zoomScaleSheetLayoutView="100" workbookViewId="0">
      <selection activeCell="E5" sqref="E5"/>
    </sheetView>
  </sheetViews>
  <sheetFormatPr defaultRowHeight="12.75" x14ac:dyDescent="0.2"/>
  <cols>
    <col min="1" max="1" width="5.140625" style="32" customWidth="1"/>
    <col min="2" max="2" width="7.140625" style="32" customWidth="1"/>
    <col min="3" max="3" width="3.85546875" style="33" customWidth="1"/>
    <col min="4" max="4" width="50.5703125" style="33" customWidth="1"/>
    <col min="5" max="5" width="13.7109375" style="33" customWidth="1"/>
    <col min="6" max="6" width="30" style="28" customWidth="1"/>
    <col min="7" max="7" width="10.5703125" style="34" customWidth="1"/>
    <col min="8" max="253" width="9.140625" style="28"/>
    <col min="254" max="254" width="5.140625" style="28" customWidth="1"/>
    <col min="255" max="255" width="7.140625" style="28" customWidth="1"/>
    <col min="256" max="256" width="3.85546875" style="28" customWidth="1"/>
    <col min="257" max="257" width="48.28515625" style="28" customWidth="1"/>
    <col min="258" max="258" width="13.7109375" style="28" customWidth="1"/>
    <col min="259" max="259" width="28.28515625" style="28" customWidth="1"/>
    <col min="260" max="260" width="11" style="28" customWidth="1"/>
    <col min="261" max="261" width="0" style="28" hidden="1" customWidth="1"/>
    <col min="262" max="509" width="9.140625" style="28"/>
    <col min="510" max="510" width="5.140625" style="28" customWidth="1"/>
    <col min="511" max="511" width="7.140625" style="28" customWidth="1"/>
    <col min="512" max="512" width="3.85546875" style="28" customWidth="1"/>
    <col min="513" max="513" width="48.28515625" style="28" customWidth="1"/>
    <col min="514" max="514" width="13.7109375" style="28" customWidth="1"/>
    <col min="515" max="515" width="28.28515625" style="28" customWidth="1"/>
    <col min="516" max="516" width="11" style="28" customWidth="1"/>
    <col min="517" max="517" width="0" style="28" hidden="1" customWidth="1"/>
    <col min="518" max="765" width="9.140625" style="28"/>
    <col min="766" max="766" width="5.140625" style="28" customWidth="1"/>
    <col min="767" max="767" width="7.140625" style="28" customWidth="1"/>
    <col min="768" max="768" width="3.85546875" style="28" customWidth="1"/>
    <col min="769" max="769" width="48.28515625" style="28" customWidth="1"/>
    <col min="770" max="770" width="13.7109375" style="28" customWidth="1"/>
    <col min="771" max="771" width="28.28515625" style="28" customWidth="1"/>
    <col min="772" max="772" width="11" style="28" customWidth="1"/>
    <col min="773" max="773" width="0" style="28" hidden="1" customWidth="1"/>
    <col min="774" max="1021" width="9.140625" style="28"/>
    <col min="1022" max="1022" width="5.140625" style="28" customWidth="1"/>
    <col min="1023" max="1023" width="7.140625" style="28" customWidth="1"/>
    <col min="1024" max="1024" width="3.85546875" style="28" customWidth="1"/>
    <col min="1025" max="1025" width="48.28515625" style="28" customWidth="1"/>
    <col min="1026" max="1026" width="13.7109375" style="28" customWidth="1"/>
    <col min="1027" max="1027" width="28.28515625" style="28" customWidth="1"/>
    <col min="1028" max="1028" width="11" style="28" customWidth="1"/>
    <col min="1029" max="1029" width="0" style="28" hidden="1" customWidth="1"/>
    <col min="1030" max="1277" width="9.140625" style="28"/>
    <col min="1278" max="1278" width="5.140625" style="28" customWidth="1"/>
    <col min="1279" max="1279" width="7.140625" style="28" customWidth="1"/>
    <col min="1280" max="1280" width="3.85546875" style="28" customWidth="1"/>
    <col min="1281" max="1281" width="48.28515625" style="28" customWidth="1"/>
    <col min="1282" max="1282" width="13.7109375" style="28" customWidth="1"/>
    <col min="1283" max="1283" width="28.28515625" style="28" customWidth="1"/>
    <col min="1284" max="1284" width="11" style="28" customWidth="1"/>
    <col min="1285" max="1285" width="0" style="28" hidden="1" customWidth="1"/>
    <col min="1286" max="1533" width="9.140625" style="28"/>
    <col min="1534" max="1534" width="5.140625" style="28" customWidth="1"/>
    <col min="1535" max="1535" width="7.140625" style="28" customWidth="1"/>
    <col min="1536" max="1536" width="3.85546875" style="28" customWidth="1"/>
    <col min="1537" max="1537" width="48.28515625" style="28" customWidth="1"/>
    <col min="1538" max="1538" width="13.7109375" style="28" customWidth="1"/>
    <col min="1539" max="1539" width="28.28515625" style="28" customWidth="1"/>
    <col min="1540" max="1540" width="11" style="28" customWidth="1"/>
    <col min="1541" max="1541" width="0" style="28" hidden="1" customWidth="1"/>
    <col min="1542" max="1789" width="9.140625" style="28"/>
    <col min="1790" max="1790" width="5.140625" style="28" customWidth="1"/>
    <col min="1791" max="1791" width="7.140625" style="28" customWidth="1"/>
    <col min="1792" max="1792" width="3.85546875" style="28" customWidth="1"/>
    <col min="1793" max="1793" width="48.28515625" style="28" customWidth="1"/>
    <col min="1794" max="1794" width="13.7109375" style="28" customWidth="1"/>
    <col min="1795" max="1795" width="28.28515625" style="28" customWidth="1"/>
    <col min="1796" max="1796" width="11" style="28" customWidth="1"/>
    <col min="1797" max="1797" width="0" style="28" hidden="1" customWidth="1"/>
    <col min="1798" max="2045" width="9.140625" style="28"/>
    <col min="2046" max="2046" width="5.140625" style="28" customWidth="1"/>
    <col min="2047" max="2047" width="7.140625" style="28" customWidth="1"/>
    <col min="2048" max="2048" width="3.85546875" style="28" customWidth="1"/>
    <col min="2049" max="2049" width="48.28515625" style="28" customWidth="1"/>
    <col min="2050" max="2050" width="13.7109375" style="28" customWidth="1"/>
    <col min="2051" max="2051" width="28.28515625" style="28" customWidth="1"/>
    <col min="2052" max="2052" width="11" style="28" customWidth="1"/>
    <col min="2053" max="2053" width="0" style="28" hidden="1" customWidth="1"/>
    <col min="2054" max="2301" width="9.140625" style="28"/>
    <col min="2302" max="2302" width="5.140625" style="28" customWidth="1"/>
    <col min="2303" max="2303" width="7.140625" style="28" customWidth="1"/>
    <col min="2304" max="2304" width="3.85546875" style="28" customWidth="1"/>
    <col min="2305" max="2305" width="48.28515625" style="28" customWidth="1"/>
    <col min="2306" max="2306" width="13.7109375" style="28" customWidth="1"/>
    <col min="2307" max="2307" width="28.28515625" style="28" customWidth="1"/>
    <col min="2308" max="2308" width="11" style="28" customWidth="1"/>
    <col min="2309" max="2309" width="0" style="28" hidden="1" customWidth="1"/>
    <col min="2310" max="2557" width="9.140625" style="28"/>
    <col min="2558" max="2558" width="5.140625" style="28" customWidth="1"/>
    <col min="2559" max="2559" width="7.140625" style="28" customWidth="1"/>
    <col min="2560" max="2560" width="3.85546875" style="28" customWidth="1"/>
    <col min="2561" max="2561" width="48.28515625" style="28" customWidth="1"/>
    <col min="2562" max="2562" width="13.7109375" style="28" customWidth="1"/>
    <col min="2563" max="2563" width="28.28515625" style="28" customWidth="1"/>
    <col min="2564" max="2564" width="11" style="28" customWidth="1"/>
    <col min="2565" max="2565" width="0" style="28" hidden="1" customWidth="1"/>
    <col min="2566" max="2813" width="9.140625" style="28"/>
    <col min="2814" max="2814" width="5.140625" style="28" customWidth="1"/>
    <col min="2815" max="2815" width="7.140625" style="28" customWidth="1"/>
    <col min="2816" max="2816" width="3.85546875" style="28" customWidth="1"/>
    <col min="2817" max="2817" width="48.28515625" style="28" customWidth="1"/>
    <col min="2818" max="2818" width="13.7109375" style="28" customWidth="1"/>
    <col min="2819" max="2819" width="28.28515625" style="28" customWidth="1"/>
    <col min="2820" max="2820" width="11" style="28" customWidth="1"/>
    <col min="2821" max="2821" width="0" style="28" hidden="1" customWidth="1"/>
    <col min="2822" max="3069" width="9.140625" style="28"/>
    <col min="3070" max="3070" width="5.140625" style="28" customWidth="1"/>
    <col min="3071" max="3071" width="7.140625" style="28" customWidth="1"/>
    <col min="3072" max="3072" width="3.85546875" style="28" customWidth="1"/>
    <col min="3073" max="3073" width="48.28515625" style="28" customWidth="1"/>
    <col min="3074" max="3074" width="13.7109375" style="28" customWidth="1"/>
    <col min="3075" max="3075" width="28.28515625" style="28" customWidth="1"/>
    <col min="3076" max="3076" width="11" style="28" customWidth="1"/>
    <col min="3077" max="3077" width="0" style="28" hidden="1" customWidth="1"/>
    <col min="3078" max="3325" width="9.140625" style="28"/>
    <col min="3326" max="3326" width="5.140625" style="28" customWidth="1"/>
    <col min="3327" max="3327" width="7.140625" style="28" customWidth="1"/>
    <col min="3328" max="3328" width="3.85546875" style="28" customWidth="1"/>
    <col min="3329" max="3329" width="48.28515625" style="28" customWidth="1"/>
    <col min="3330" max="3330" width="13.7109375" style="28" customWidth="1"/>
    <col min="3331" max="3331" width="28.28515625" style="28" customWidth="1"/>
    <col min="3332" max="3332" width="11" style="28" customWidth="1"/>
    <col min="3333" max="3333" width="0" style="28" hidden="1" customWidth="1"/>
    <col min="3334" max="3581" width="9.140625" style="28"/>
    <col min="3582" max="3582" width="5.140625" style="28" customWidth="1"/>
    <col min="3583" max="3583" width="7.140625" style="28" customWidth="1"/>
    <col min="3584" max="3584" width="3.85546875" style="28" customWidth="1"/>
    <col min="3585" max="3585" width="48.28515625" style="28" customWidth="1"/>
    <col min="3586" max="3586" width="13.7109375" style="28" customWidth="1"/>
    <col min="3587" max="3587" width="28.28515625" style="28" customWidth="1"/>
    <col min="3588" max="3588" width="11" style="28" customWidth="1"/>
    <col min="3589" max="3589" width="0" style="28" hidden="1" customWidth="1"/>
    <col min="3590" max="3837" width="9.140625" style="28"/>
    <col min="3838" max="3838" width="5.140625" style="28" customWidth="1"/>
    <col min="3839" max="3839" width="7.140625" style="28" customWidth="1"/>
    <col min="3840" max="3840" width="3.85546875" style="28" customWidth="1"/>
    <col min="3841" max="3841" width="48.28515625" style="28" customWidth="1"/>
    <col min="3842" max="3842" width="13.7109375" style="28" customWidth="1"/>
    <col min="3843" max="3843" width="28.28515625" style="28" customWidth="1"/>
    <col min="3844" max="3844" width="11" style="28" customWidth="1"/>
    <col min="3845" max="3845" width="0" style="28" hidden="1" customWidth="1"/>
    <col min="3846" max="4093" width="9.140625" style="28"/>
    <col min="4094" max="4094" width="5.140625" style="28" customWidth="1"/>
    <col min="4095" max="4095" width="7.140625" style="28" customWidth="1"/>
    <col min="4096" max="4096" width="3.85546875" style="28" customWidth="1"/>
    <col min="4097" max="4097" width="48.28515625" style="28" customWidth="1"/>
    <col min="4098" max="4098" width="13.7109375" style="28" customWidth="1"/>
    <col min="4099" max="4099" width="28.28515625" style="28" customWidth="1"/>
    <col min="4100" max="4100" width="11" style="28" customWidth="1"/>
    <col min="4101" max="4101" width="0" style="28" hidden="1" customWidth="1"/>
    <col min="4102" max="4349" width="9.140625" style="28"/>
    <col min="4350" max="4350" width="5.140625" style="28" customWidth="1"/>
    <col min="4351" max="4351" width="7.140625" style="28" customWidth="1"/>
    <col min="4352" max="4352" width="3.85546875" style="28" customWidth="1"/>
    <col min="4353" max="4353" width="48.28515625" style="28" customWidth="1"/>
    <col min="4354" max="4354" width="13.7109375" style="28" customWidth="1"/>
    <col min="4355" max="4355" width="28.28515625" style="28" customWidth="1"/>
    <col min="4356" max="4356" width="11" style="28" customWidth="1"/>
    <col min="4357" max="4357" width="0" style="28" hidden="1" customWidth="1"/>
    <col min="4358" max="4605" width="9.140625" style="28"/>
    <col min="4606" max="4606" width="5.140625" style="28" customWidth="1"/>
    <col min="4607" max="4607" width="7.140625" style="28" customWidth="1"/>
    <col min="4608" max="4608" width="3.85546875" style="28" customWidth="1"/>
    <col min="4609" max="4609" width="48.28515625" style="28" customWidth="1"/>
    <col min="4610" max="4610" width="13.7109375" style="28" customWidth="1"/>
    <col min="4611" max="4611" width="28.28515625" style="28" customWidth="1"/>
    <col min="4612" max="4612" width="11" style="28" customWidth="1"/>
    <col min="4613" max="4613" width="0" style="28" hidden="1" customWidth="1"/>
    <col min="4614" max="4861" width="9.140625" style="28"/>
    <col min="4862" max="4862" width="5.140625" style="28" customWidth="1"/>
    <col min="4863" max="4863" width="7.140625" style="28" customWidth="1"/>
    <col min="4864" max="4864" width="3.85546875" style="28" customWidth="1"/>
    <col min="4865" max="4865" width="48.28515625" style="28" customWidth="1"/>
    <col min="4866" max="4866" width="13.7109375" style="28" customWidth="1"/>
    <col min="4867" max="4867" width="28.28515625" style="28" customWidth="1"/>
    <col min="4868" max="4868" width="11" style="28" customWidth="1"/>
    <col min="4869" max="4869" width="0" style="28" hidden="1" customWidth="1"/>
    <col min="4870" max="5117" width="9.140625" style="28"/>
    <col min="5118" max="5118" width="5.140625" style="28" customWidth="1"/>
    <col min="5119" max="5119" width="7.140625" style="28" customWidth="1"/>
    <col min="5120" max="5120" width="3.85546875" style="28" customWidth="1"/>
    <col min="5121" max="5121" width="48.28515625" style="28" customWidth="1"/>
    <col min="5122" max="5122" width="13.7109375" style="28" customWidth="1"/>
    <col min="5123" max="5123" width="28.28515625" style="28" customWidth="1"/>
    <col min="5124" max="5124" width="11" style="28" customWidth="1"/>
    <col min="5125" max="5125" width="0" style="28" hidden="1" customWidth="1"/>
    <col min="5126" max="5373" width="9.140625" style="28"/>
    <col min="5374" max="5374" width="5.140625" style="28" customWidth="1"/>
    <col min="5375" max="5375" width="7.140625" style="28" customWidth="1"/>
    <col min="5376" max="5376" width="3.85546875" style="28" customWidth="1"/>
    <col min="5377" max="5377" width="48.28515625" style="28" customWidth="1"/>
    <col min="5378" max="5378" width="13.7109375" style="28" customWidth="1"/>
    <col min="5379" max="5379" width="28.28515625" style="28" customWidth="1"/>
    <col min="5380" max="5380" width="11" style="28" customWidth="1"/>
    <col min="5381" max="5381" width="0" style="28" hidden="1" customWidth="1"/>
    <col min="5382" max="5629" width="9.140625" style="28"/>
    <col min="5630" max="5630" width="5.140625" style="28" customWidth="1"/>
    <col min="5631" max="5631" width="7.140625" style="28" customWidth="1"/>
    <col min="5632" max="5632" width="3.85546875" style="28" customWidth="1"/>
    <col min="5633" max="5633" width="48.28515625" style="28" customWidth="1"/>
    <col min="5634" max="5634" width="13.7109375" style="28" customWidth="1"/>
    <col min="5635" max="5635" width="28.28515625" style="28" customWidth="1"/>
    <col min="5636" max="5636" width="11" style="28" customWidth="1"/>
    <col min="5637" max="5637" width="0" style="28" hidden="1" customWidth="1"/>
    <col min="5638" max="5885" width="9.140625" style="28"/>
    <col min="5886" max="5886" width="5.140625" style="28" customWidth="1"/>
    <col min="5887" max="5887" width="7.140625" style="28" customWidth="1"/>
    <col min="5888" max="5888" width="3.85546875" style="28" customWidth="1"/>
    <col min="5889" max="5889" width="48.28515625" style="28" customWidth="1"/>
    <col min="5890" max="5890" width="13.7109375" style="28" customWidth="1"/>
    <col min="5891" max="5891" width="28.28515625" style="28" customWidth="1"/>
    <col min="5892" max="5892" width="11" style="28" customWidth="1"/>
    <col min="5893" max="5893" width="0" style="28" hidden="1" customWidth="1"/>
    <col min="5894" max="6141" width="9.140625" style="28"/>
    <col min="6142" max="6142" width="5.140625" style="28" customWidth="1"/>
    <col min="6143" max="6143" width="7.140625" style="28" customWidth="1"/>
    <col min="6144" max="6144" width="3.85546875" style="28" customWidth="1"/>
    <col min="6145" max="6145" width="48.28515625" style="28" customWidth="1"/>
    <col min="6146" max="6146" width="13.7109375" style="28" customWidth="1"/>
    <col min="6147" max="6147" width="28.28515625" style="28" customWidth="1"/>
    <col min="6148" max="6148" width="11" style="28" customWidth="1"/>
    <col min="6149" max="6149" width="0" style="28" hidden="1" customWidth="1"/>
    <col min="6150" max="6397" width="9.140625" style="28"/>
    <col min="6398" max="6398" width="5.140625" style="28" customWidth="1"/>
    <col min="6399" max="6399" width="7.140625" style="28" customWidth="1"/>
    <col min="6400" max="6400" width="3.85546875" style="28" customWidth="1"/>
    <col min="6401" max="6401" width="48.28515625" style="28" customWidth="1"/>
    <col min="6402" max="6402" width="13.7109375" style="28" customWidth="1"/>
    <col min="6403" max="6403" width="28.28515625" style="28" customWidth="1"/>
    <col min="6404" max="6404" width="11" style="28" customWidth="1"/>
    <col min="6405" max="6405" width="0" style="28" hidden="1" customWidth="1"/>
    <col min="6406" max="6653" width="9.140625" style="28"/>
    <col min="6654" max="6654" width="5.140625" style="28" customWidth="1"/>
    <col min="6655" max="6655" width="7.140625" style="28" customWidth="1"/>
    <col min="6656" max="6656" width="3.85546875" style="28" customWidth="1"/>
    <col min="6657" max="6657" width="48.28515625" style="28" customWidth="1"/>
    <col min="6658" max="6658" width="13.7109375" style="28" customWidth="1"/>
    <col min="6659" max="6659" width="28.28515625" style="28" customWidth="1"/>
    <col min="6660" max="6660" width="11" style="28" customWidth="1"/>
    <col min="6661" max="6661" width="0" style="28" hidden="1" customWidth="1"/>
    <col min="6662" max="6909" width="9.140625" style="28"/>
    <col min="6910" max="6910" width="5.140625" style="28" customWidth="1"/>
    <col min="6911" max="6911" width="7.140625" style="28" customWidth="1"/>
    <col min="6912" max="6912" width="3.85546875" style="28" customWidth="1"/>
    <col min="6913" max="6913" width="48.28515625" style="28" customWidth="1"/>
    <col min="6914" max="6914" width="13.7109375" style="28" customWidth="1"/>
    <col min="6915" max="6915" width="28.28515625" style="28" customWidth="1"/>
    <col min="6916" max="6916" width="11" style="28" customWidth="1"/>
    <col min="6917" max="6917" width="0" style="28" hidden="1" customWidth="1"/>
    <col min="6918" max="7165" width="9.140625" style="28"/>
    <col min="7166" max="7166" width="5.140625" style="28" customWidth="1"/>
    <col min="7167" max="7167" width="7.140625" style="28" customWidth="1"/>
    <col min="7168" max="7168" width="3.85546875" style="28" customWidth="1"/>
    <col min="7169" max="7169" width="48.28515625" style="28" customWidth="1"/>
    <col min="7170" max="7170" width="13.7109375" style="28" customWidth="1"/>
    <col min="7171" max="7171" width="28.28515625" style="28" customWidth="1"/>
    <col min="7172" max="7172" width="11" style="28" customWidth="1"/>
    <col min="7173" max="7173" width="0" style="28" hidden="1" customWidth="1"/>
    <col min="7174" max="7421" width="9.140625" style="28"/>
    <col min="7422" max="7422" width="5.140625" style="28" customWidth="1"/>
    <col min="7423" max="7423" width="7.140625" style="28" customWidth="1"/>
    <col min="7424" max="7424" width="3.85546875" style="28" customWidth="1"/>
    <col min="7425" max="7425" width="48.28515625" style="28" customWidth="1"/>
    <col min="7426" max="7426" width="13.7109375" style="28" customWidth="1"/>
    <col min="7427" max="7427" width="28.28515625" style="28" customWidth="1"/>
    <col min="7428" max="7428" width="11" style="28" customWidth="1"/>
    <col min="7429" max="7429" width="0" style="28" hidden="1" customWidth="1"/>
    <col min="7430" max="7677" width="9.140625" style="28"/>
    <col min="7678" max="7678" width="5.140625" style="28" customWidth="1"/>
    <col min="7679" max="7679" width="7.140625" style="28" customWidth="1"/>
    <col min="7680" max="7680" width="3.85546875" style="28" customWidth="1"/>
    <col min="7681" max="7681" width="48.28515625" style="28" customWidth="1"/>
    <col min="7682" max="7682" width="13.7109375" style="28" customWidth="1"/>
    <col min="7683" max="7683" width="28.28515625" style="28" customWidth="1"/>
    <col min="7684" max="7684" width="11" style="28" customWidth="1"/>
    <col min="7685" max="7685" width="0" style="28" hidden="1" customWidth="1"/>
    <col min="7686" max="7933" width="9.140625" style="28"/>
    <col min="7934" max="7934" width="5.140625" style="28" customWidth="1"/>
    <col min="7935" max="7935" width="7.140625" style="28" customWidth="1"/>
    <col min="7936" max="7936" width="3.85546875" style="28" customWidth="1"/>
    <col min="7937" max="7937" width="48.28515625" style="28" customWidth="1"/>
    <col min="7938" max="7938" width="13.7109375" style="28" customWidth="1"/>
    <col min="7939" max="7939" width="28.28515625" style="28" customWidth="1"/>
    <col min="7940" max="7940" width="11" style="28" customWidth="1"/>
    <col min="7941" max="7941" width="0" style="28" hidden="1" customWidth="1"/>
    <col min="7942" max="8189" width="9.140625" style="28"/>
    <col min="8190" max="8190" width="5.140625" style="28" customWidth="1"/>
    <col min="8191" max="8191" width="7.140625" style="28" customWidth="1"/>
    <col min="8192" max="8192" width="3.85546875" style="28" customWidth="1"/>
    <col min="8193" max="8193" width="48.28515625" style="28" customWidth="1"/>
    <col min="8194" max="8194" width="13.7109375" style="28" customWidth="1"/>
    <col min="8195" max="8195" width="28.28515625" style="28" customWidth="1"/>
    <col min="8196" max="8196" width="11" style="28" customWidth="1"/>
    <col min="8197" max="8197" width="0" style="28" hidden="1" customWidth="1"/>
    <col min="8198" max="8445" width="9.140625" style="28"/>
    <col min="8446" max="8446" width="5.140625" style="28" customWidth="1"/>
    <col min="8447" max="8447" width="7.140625" style="28" customWidth="1"/>
    <col min="8448" max="8448" width="3.85546875" style="28" customWidth="1"/>
    <col min="8449" max="8449" width="48.28515625" style="28" customWidth="1"/>
    <col min="8450" max="8450" width="13.7109375" style="28" customWidth="1"/>
    <col min="8451" max="8451" width="28.28515625" style="28" customWidth="1"/>
    <col min="8452" max="8452" width="11" style="28" customWidth="1"/>
    <col min="8453" max="8453" width="0" style="28" hidden="1" customWidth="1"/>
    <col min="8454" max="8701" width="9.140625" style="28"/>
    <col min="8702" max="8702" width="5.140625" style="28" customWidth="1"/>
    <col min="8703" max="8703" width="7.140625" style="28" customWidth="1"/>
    <col min="8704" max="8704" width="3.85546875" style="28" customWidth="1"/>
    <col min="8705" max="8705" width="48.28515625" style="28" customWidth="1"/>
    <col min="8706" max="8706" width="13.7109375" style="28" customWidth="1"/>
    <col min="8707" max="8707" width="28.28515625" style="28" customWidth="1"/>
    <col min="8708" max="8708" width="11" style="28" customWidth="1"/>
    <col min="8709" max="8709" width="0" style="28" hidden="1" customWidth="1"/>
    <col min="8710" max="8957" width="9.140625" style="28"/>
    <col min="8958" max="8958" width="5.140625" style="28" customWidth="1"/>
    <col min="8959" max="8959" width="7.140625" style="28" customWidth="1"/>
    <col min="8960" max="8960" width="3.85546875" style="28" customWidth="1"/>
    <col min="8961" max="8961" width="48.28515625" style="28" customWidth="1"/>
    <col min="8962" max="8962" width="13.7109375" style="28" customWidth="1"/>
    <col min="8963" max="8963" width="28.28515625" style="28" customWidth="1"/>
    <col min="8964" max="8964" width="11" style="28" customWidth="1"/>
    <col min="8965" max="8965" width="0" style="28" hidden="1" customWidth="1"/>
    <col min="8966" max="9213" width="9.140625" style="28"/>
    <col min="9214" max="9214" width="5.140625" style="28" customWidth="1"/>
    <col min="9215" max="9215" width="7.140625" style="28" customWidth="1"/>
    <col min="9216" max="9216" width="3.85546875" style="28" customWidth="1"/>
    <col min="9217" max="9217" width="48.28515625" style="28" customWidth="1"/>
    <col min="9218" max="9218" width="13.7109375" style="28" customWidth="1"/>
    <col min="9219" max="9219" width="28.28515625" style="28" customWidth="1"/>
    <col min="9220" max="9220" width="11" style="28" customWidth="1"/>
    <col min="9221" max="9221" width="0" style="28" hidden="1" customWidth="1"/>
    <col min="9222" max="9469" width="9.140625" style="28"/>
    <col min="9470" max="9470" width="5.140625" style="28" customWidth="1"/>
    <col min="9471" max="9471" width="7.140625" style="28" customWidth="1"/>
    <col min="9472" max="9472" width="3.85546875" style="28" customWidth="1"/>
    <col min="9473" max="9473" width="48.28515625" style="28" customWidth="1"/>
    <col min="9474" max="9474" width="13.7109375" style="28" customWidth="1"/>
    <col min="9475" max="9475" width="28.28515625" style="28" customWidth="1"/>
    <col min="9476" max="9476" width="11" style="28" customWidth="1"/>
    <col min="9477" max="9477" width="0" style="28" hidden="1" customWidth="1"/>
    <col min="9478" max="9725" width="9.140625" style="28"/>
    <col min="9726" max="9726" width="5.140625" style="28" customWidth="1"/>
    <col min="9727" max="9727" width="7.140625" style="28" customWidth="1"/>
    <col min="9728" max="9728" width="3.85546875" style="28" customWidth="1"/>
    <col min="9729" max="9729" width="48.28515625" style="28" customWidth="1"/>
    <col min="9730" max="9730" width="13.7109375" style="28" customWidth="1"/>
    <col min="9731" max="9731" width="28.28515625" style="28" customWidth="1"/>
    <col min="9732" max="9732" width="11" style="28" customWidth="1"/>
    <col min="9733" max="9733" width="0" style="28" hidden="1" customWidth="1"/>
    <col min="9734" max="9981" width="9.140625" style="28"/>
    <col min="9982" max="9982" width="5.140625" style="28" customWidth="1"/>
    <col min="9983" max="9983" width="7.140625" style="28" customWidth="1"/>
    <col min="9984" max="9984" width="3.85546875" style="28" customWidth="1"/>
    <col min="9985" max="9985" width="48.28515625" style="28" customWidth="1"/>
    <col min="9986" max="9986" width="13.7109375" style="28" customWidth="1"/>
    <col min="9987" max="9987" width="28.28515625" style="28" customWidth="1"/>
    <col min="9988" max="9988" width="11" style="28" customWidth="1"/>
    <col min="9989" max="9989" width="0" style="28" hidden="1" customWidth="1"/>
    <col min="9990" max="10237" width="9.140625" style="28"/>
    <col min="10238" max="10238" width="5.140625" style="28" customWidth="1"/>
    <col min="10239" max="10239" width="7.140625" style="28" customWidth="1"/>
    <col min="10240" max="10240" width="3.85546875" style="28" customWidth="1"/>
    <col min="10241" max="10241" width="48.28515625" style="28" customWidth="1"/>
    <col min="10242" max="10242" width="13.7109375" style="28" customWidth="1"/>
    <col min="10243" max="10243" width="28.28515625" style="28" customWidth="1"/>
    <col min="10244" max="10244" width="11" style="28" customWidth="1"/>
    <col min="10245" max="10245" width="0" style="28" hidden="1" customWidth="1"/>
    <col min="10246" max="10493" width="9.140625" style="28"/>
    <col min="10494" max="10494" width="5.140625" style="28" customWidth="1"/>
    <col min="10495" max="10495" width="7.140625" style="28" customWidth="1"/>
    <col min="10496" max="10496" width="3.85546875" style="28" customWidth="1"/>
    <col min="10497" max="10497" width="48.28515625" style="28" customWidth="1"/>
    <col min="10498" max="10498" width="13.7109375" style="28" customWidth="1"/>
    <col min="10499" max="10499" width="28.28515625" style="28" customWidth="1"/>
    <col min="10500" max="10500" width="11" style="28" customWidth="1"/>
    <col min="10501" max="10501" width="0" style="28" hidden="1" customWidth="1"/>
    <col min="10502" max="10749" width="9.140625" style="28"/>
    <col min="10750" max="10750" width="5.140625" style="28" customWidth="1"/>
    <col min="10751" max="10751" width="7.140625" style="28" customWidth="1"/>
    <col min="10752" max="10752" width="3.85546875" style="28" customWidth="1"/>
    <col min="10753" max="10753" width="48.28515625" style="28" customWidth="1"/>
    <col min="10754" max="10754" width="13.7109375" style="28" customWidth="1"/>
    <col min="10755" max="10755" width="28.28515625" style="28" customWidth="1"/>
    <col min="10756" max="10756" width="11" style="28" customWidth="1"/>
    <col min="10757" max="10757" width="0" style="28" hidden="1" customWidth="1"/>
    <col min="10758" max="11005" width="9.140625" style="28"/>
    <col min="11006" max="11006" width="5.140625" style="28" customWidth="1"/>
    <col min="11007" max="11007" width="7.140625" style="28" customWidth="1"/>
    <col min="11008" max="11008" width="3.85546875" style="28" customWidth="1"/>
    <col min="11009" max="11009" width="48.28515625" style="28" customWidth="1"/>
    <col min="11010" max="11010" width="13.7109375" style="28" customWidth="1"/>
    <col min="11011" max="11011" width="28.28515625" style="28" customWidth="1"/>
    <col min="11012" max="11012" width="11" style="28" customWidth="1"/>
    <col min="11013" max="11013" width="0" style="28" hidden="1" customWidth="1"/>
    <col min="11014" max="11261" width="9.140625" style="28"/>
    <col min="11262" max="11262" width="5.140625" style="28" customWidth="1"/>
    <col min="11263" max="11263" width="7.140625" style="28" customWidth="1"/>
    <col min="11264" max="11264" width="3.85546875" style="28" customWidth="1"/>
    <col min="11265" max="11265" width="48.28515625" style="28" customWidth="1"/>
    <col min="11266" max="11266" width="13.7109375" style="28" customWidth="1"/>
    <col min="11267" max="11267" width="28.28515625" style="28" customWidth="1"/>
    <col min="11268" max="11268" width="11" style="28" customWidth="1"/>
    <col min="11269" max="11269" width="0" style="28" hidden="1" customWidth="1"/>
    <col min="11270" max="11517" width="9.140625" style="28"/>
    <col min="11518" max="11518" width="5.140625" style="28" customWidth="1"/>
    <col min="11519" max="11519" width="7.140625" style="28" customWidth="1"/>
    <col min="11520" max="11520" width="3.85546875" style="28" customWidth="1"/>
    <col min="11521" max="11521" width="48.28515625" style="28" customWidth="1"/>
    <col min="11522" max="11522" width="13.7109375" style="28" customWidth="1"/>
    <col min="11523" max="11523" width="28.28515625" style="28" customWidth="1"/>
    <col min="11524" max="11524" width="11" style="28" customWidth="1"/>
    <col min="11525" max="11525" width="0" style="28" hidden="1" customWidth="1"/>
    <col min="11526" max="11773" width="9.140625" style="28"/>
    <col min="11774" max="11774" width="5.140625" style="28" customWidth="1"/>
    <col min="11775" max="11775" width="7.140625" style="28" customWidth="1"/>
    <col min="11776" max="11776" width="3.85546875" style="28" customWidth="1"/>
    <col min="11777" max="11777" width="48.28515625" style="28" customWidth="1"/>
    <col min="11778" max="11778" width="13.7109375" style="28" customWidth="1"/>
    <col min="11779" max="11779" width="28.28515625" style="28" customWidth="1"/>
    <col min="11780" max="11780" width="11" style="28" customWidth="1"/>
    <col min="11781" max="11781" width="0" style="28" hidden="1" customWidth="1"/>
    <col min="11782" max="12029" width="9.140625" style="28"/>
    <col min="12030" max="12030" width="5.140625" style="28" customWidth="1"/>
    <col min="12031" max="12031" width="7.140625" style="28" customWidth="1"/>
    <col min="12032" max="12032" width="3.85546875" style="28" customWidth="1"/>
    <col min="12033" max="12033" width="48.28515625" style="28" customWidth="1"/>
    <col min="12034" max="12034" width="13.7109375" style="28" customWidth="1"/>
    <col min="12035" max="12035" width="28.28515625" style="28" customWidth="1"/>
    <col min="12036" max="12036" width="11" style="28" customWidth="1"/>
    <col min="12037" max="12037" width="0" style="28" hidden="1" customWidth="1"/>
    <col min="12038" max="12285" width="9.140625" style="28"/>
    <col min="12286" max="12286" width="5.140625" style="28" customWidth="1"/>
    <col min="12287" max="12287" width="7.140625" style="28" customWidth="1"/>
    <col min="12288" max="12288" width="3.85546875" style="28" customWidth="1"/>
    <col min="12289" max="12289" width="48.28515625" style="28" customWidth="1"/>
    <col min="12290" max="12290" width="13.7109375" style="28" customWidth="1"/>
    <col min="12291" max="12291" width="28.28515625" style="28" customWidth="1"/>
    <col min="12292" max="12292" width="11" style="28" customWidth="1"/>
    <col min="12293" max="12293" width="0" style="28" hidden="1" customWidth="1"/>
    <col min="12294" max="12541" width="9.140625" style="28"/>
    <col min="12542" max="12542" width="5.140625" style="28" customWidth="1"/>
    <col min="12543" max="12543" width="7.140625" style="28" customWidth="1"/>
    <col min="12544" max="12544" width="3.85546875" style="28" customWidth="1"/>
    <col min="12545" max="12545" width="48.28515625" style="28" customWidth="1"/>
    <col min="12546" max="12546" width="13.7109375" style="28" customWidth="1"/>
    <col min="12547" max="12547" width="28.28515625" style="28" customWidth="1"/>
    <col min="12548" max="12548" width="11" style="28" customWidth="1"/>
    <col min="12549" max="12549" width="0" style="28" hidden="1" customWidth="1"/>
    <col min="12550" max="12797" width="9.140625" style="28"/>
    <col min="12798" max="12798" width="5.140625" style="28" customWidth="1"/>
    <col min="12799" max="12799" width="7.140625" style="28" customWidth="1"/>
    <col min="12800" max="12800" width="3.85546875" style="28" customWidth="1"/>
    <col min="12801" max="12801" width="48.28515625" style="28" customWidth="1"/>
    <col min="12802" max="12802" width="13.7109375" style="28" customWidth="1"/>
    <col min="12803" max="12803" width="28.28515625" style="28" customWidth="1"/>
    <col min="12804" max="12804" width="11" style="28" customWidth="1"/>
    <col min="12805" max="12805" width="0" style="28" hidden="1" customWidth="1"/>
    <col min="12806" max="13053" width="9.140625" style="28"/>
    <col min="13054" max="13054" width="5.140625" style="28" customWidth="1"/>
    <col min="13055" max="13055" width="7.140625" style="28" customWidth="1"/>
    <col min="13056" max="13056" width="3.85546875" style="28" customWidth="1"/>
    <col min="13057" max="13057" width="48.28515625" style="28" customWidth="1"/>
    <col min="13058" max="13058" width="13.7109375" style="28" customWidth="1"/>
    <col min="13059" max="13059" width="28.28515625" style="28" customWidth="1"/>
    <col min="13060" max="13060" width="11" style="28" customWidth="1"/>
    <col min="13061" max="13061" width="0" style="28" hidden="1" customWidth="1"/>
    <col min="13062" max="13309" width="9.140625" style="28"/>
    <col min="13310" max="13310" width="5.140625" style="28" customWidth="1"/>
    <col min="13311" max="13311" width="7.140625" style="28" customWidth="1"/>
    <col min="13312" max="13312" width="3.85546875" style="28" customWidth="1"/>
    <col min="13313" max="13313" width="48.28515625" style="28" customWidth="1"/>
    <col min="13314" max="13314" width="13.7109375" style="28" customWidth="1"/>
    <col min="13315" max="13315" width="28.28515625" style="28" customWidth="1"/>
    <col min="13316" max="13316" width="11" style="28" customWidth="1"/>
    <col min="13317" max="13317" width="0" style="28" hidden="1" customWidth="1"/>
    <col min="13318" max="13565" width="9.140625" style="28"/>
    <col min="13566" max="13566" width="5.140625" style="28" customWidth="1"/>
    <col min="13567" max="13567" width="7.140625" style="28" customWidth="1"/>
    <col min="13568" max="13568" width="3.85546875" style="28" customWidth="1"/>
    <col min="13569" max="13569" width="48.28515625" style="28" customWidth="1"/>
    <col min="13570" max="13570" width="13.7109375" style="28" customWidth="1"/>
    <col min="13571" max="13571" width="28.28515625" style="28" customWidth="1"/>
    <col min="13572" max="13572" width="11" style="28" customWidth="1"/>
    <col min="13573" max="13573" width="0" style="28" hidden="1" customWidth="1"/>
    <col min="13574" max="13821" width="9.140625" style="28"/>
    <col min="13822" max="13822" width="5.140625" style="28" customWidth="1"/>
    <col min="13823" max="13823" width="7.140625" style="28" customWidth="1"/>
    <col min="13824" max="13824" width="3.85546875" style="28" customWidth="1"/>
    <col min="13825" max="13825" width="48.28515625" style="28" customWidth="1"/>
    <col min="13826" max="13826" width="13.7109375" style="28" customWidth="1"/>
    <col min="13827" max="13827" width="28.28515625" style="28" customWidth="1"/>
    <col min="13828" max="13828" width="11" style="28" customWidth="1"/>
    <col min="13829" max="13829" width="0" style="28" hidden="1" customWidth="1"/>
    <col min="13830" max="14077" width="9.140625" style="28"/>
    <col min="14078" max="14078" width="5.140625" style="28" customWidth="1"/>
    <col min="14079" max="14079" width="7.140625" style="28" customWidth="1"/>
    <col min="14080" max="14080" width="3.85546875" style="28" customWidth="1"/>
    <col min="14081" max="14081" width="48.28515625" style="28" customWidth="1"/>
    <col min="14082" max="14082" width="13.7109375" style="28" customWidth="1"/>
    <col min="14083" max="14083" width="28.28515625" style="28" customWidth="1"/>
    <col min="14084" max="14084" width="11" style="28" customWidth="1"/>
    <col min="14085" max="14085" width="0" style="28" hidden="1" customWidth="1"/>
    <col min="14086" max="14333" width="9.140625" style="28"/>
    <col min="14334" max="14334" width="5.140625" style="28" customWidth="1"/>
    <col min="14335" max="14335" width="7.140625" style="28" customWidth="1"/>
    <col min="14336" max="14336" width="3.85546875" style="28" customWidth="1"/>
    <col min="14337" max="14337" width="48.28515625" style="28" customWidth="1"/>
    <col min="14338" max="14338" width="13.7109375" style="28" customWidth="1"/>
    <col min="14339" max="14339" width="28.28515625" style="28" customWidth="1"/>
    <col min="14340" max="14340" width="11" style="28" customWidth="1"/>
    <col min="14341" max="14341" width="0" style="28" hidden="1" customWidth="1"/>
    <col min="14342" max="14589" width="9.140625" style="28"/>
    <col min="14590" max="14590" width="5.140625" style="28" customWidth="1"/>
    <col min="14591" max="14591" width="7.140625" style="28" customWidth="1"/>
    <col min="14592" max="14592" width="3.85546875" style="28" customWidth="1"/>
    <col min="14593" max="14593" width="48.28515625" style="28" customWidth="1"/>
    <col min="14594" max="14594" width="13.7109375" style="28" customWidth="1"/>
    <col min="14595" max="14595" width="28.28515625" style="28" customWidth="1"/>
    <col min="14596" max="14596" width="11" style="28" customWidth="1"/>
    <col min="14597" max="14597" width="0" style="28" hidden="1" customWidth="1"/>
    <col min="14598" max="14845" width="9.140625" style="28"/>
    <col min="14846" max="14846" width="5.140625" style="28" customWidth="1"/>
    <col min="14847" max="14847" width="7.140625" style="28" customWidth="1"/>
    <col min="14848" max="14848" width="3.85546875" style="28" customWidth="1"/>
    <col min="14849" max="14849" width="48.28515625" style="28" customWidth="1"/>
    <col min="14850" max="14850" width="13.7109375" style="28" customWidth="1"/>
    <col min="14851" max="14851" width="28.28515625" style="28" customWidth="1"/>
    <col min="14852" max="14852" width="11" style="28" customWidth="1"/>
    <col min="14853" max="14853" width="0" style="28" hidden="1" customWidth="1"/>
    <col min="14854" max="15101" width="9.140625" style="28"/>
    <col min="15102" max="15102" width="5.140625" style="28" customWidth="1"/>
    <col min="15103" max="15103" width="7.140625" style="28" customWidth="1"/>
    <col min="15104" max="15104" width="3.85546875" style="28" customWidth="1"/>
    <col min="15105" max="15105" width="48.28515625" style="28" customWidth="1"/>
    <col min="15106" max="15106" width="13.7109375" style="28" customWidth="1"/>
    <col min="15107" max="15107" width="28.28515625" style="28" customWidth="1"/>
    <col min="15108" max="15108" width="11" style="28" customWidth="1"/>
    <col min="15109" max="15109" width="0" style="28" hidden="1" customWidth="1"/>
    <col min="15110" max="15357" width="9.140625" style="28"/>
    <col min="15358" max="15358" width="5.140625" style="28" customWidth="1"/>
    <col min="15359" max="15359" width="7.140625" style="28" customWidth="1"/>
    <col min="15360" max="15360" width="3.85546875" style="28" customWidth="1"/>
    <col min="15361" max="15361" width="48.28515625" style="28" customWidth="1"/>
    <col min="15362" max="15362" width="13.7109375" style="28" customWidth="1"/>
    <col min="15363" max="15363" width="28.28515625" style="28" customWidth="1"/>
    <col min="15364" max="15364" width="11" style="28" customWidth="1"/>
    <col min="15365" max="15365" width="0" style="28" hidden="1" customWidth="1"/>
    <col min="15366" max="15613" width="9.140625" style="28"/>
    <col min="15614" max="15614" width="5.140625" style="28" customWidth="1"/>
    <col min="15615" max="15615" width="7.140625" style="28" customWidth="1"/>
    <col min="15616" max="15616" width="3.85546875" style="28" customWidth="1"/>
    <col min="15617" max="15617" width="48.28515625" style="28" customWidth="1"/>
    <col min="15618" max="15618" width="13.7109375" style="28" customWidth="1"/>
    <col min="15619" max="15619" width="28.28515625" style="28" customWidth="1"/>
    <col min="15620" max="15620" width="11" style="28" customWidth="1"/>
    <col min="15621" max="15621" width="0" style="28" hidden="1" customWidth="1"/>
    <col min="15622" max="15869" width="9.140625" style="28"/>
    <col min="15870" max="15870" width="5.140625" style="28" customWidth="1"/>
    <col min="15871" max="15871" width="7.140625" style="28" customWidth="1"/>
    <col min="15872" max="15872" width="3.85546875" style="28" customWidth="1"/>
    <col min="15873" max="15873" width="48.28515625" style="28" customWidth="1"/>
    <col min="15874" max="15874" width="13.7109375" style="28" customWidth="1"/>
    <col min="15875" max="15875" width="28.28515625" style="28" customWidth="1"/>
    <col min="15876" max="15876" width="11" style="28" customWidth="1"/>
    <col min="15877" max="15877" width="0" style="28" hidden="1" customWidth="1"/>
    <col min="15878" max="16125" width="9.140625" style="28"/>
    <col min="16126" max="16126" width="5.140625" style="28" customWidth="1"/>
    <col min="16127" max="16127" width="7.140625" style="28" customWidth="1"/>
    <col min="16128" max="16128" width="3.85546875" style="28" customWidth="1"/>
    <col min="16129" max="16129" width="48.28515625" style="28" customWidth="1"/>
    <col min="16130" max="16130" width="13.7109375" style="28" customWidth="1"/>
    <col min="16131" max="16131" width="28.28515625" style="28" customWidth="1"/>
    <col min="16132" max="16132" width="11" style="28" customWidth="1"/>
    <col min="16133" max="16133" width="0" style="28" hidden="1" customWidth="1"/>
    <col min="16134" max="16384" width="9.140625" style="28"/>
  </cols>
  <sheetData>
    <row r="1" spans="1:7" ht="23.25" x14ac:dyDescent="0.35">
      <c r="A1" s="121" t="s">
        <v>27</v>
      </c>
      <c r="B1" s="121"/>
      <c r="C1" s="121"/>
      <c r="D1" s="121"/>
      <c r="E1" s="121"/>
      <c r="F1" s="530" t="s">
        <v>28</v>
      </c>
      <c r="G1" s="531"/>
    </row>
    <row r="3" spans="1:7" ht="15" x14ac:dyDescent="0.2">
      <c r="A3" s="285" t="s">
        <v>0</v>
      </c>
      <c r="C3" s="286" t="s">
        <v>29</v>
      </c>
      <c r="D3" s="286"/>
      <c r="E3" s="286"/>
      <c r="F3" s="286"/>
    </row>
    <row r="4" spans="1:7" ht="15" x14ac:dyDescent="0.2">
      <c r="C4" s="286" t="s">
        <v>1</v>
      </c>
      <c r="D4" s="286"/>
      <c r="E4" s="286"/>
      <c r="F4" s="286"/>
    </row>
    <row r="6" spans="1:7" ht="18" x14ac:dyDescent="0.25">
      <c r="A6" s="532" t="s">
        <v>419</v>
      </c>
      <c r="B6" s="533"/>
      <c r="C6" s="533"/>
      <c r="D6" s="533"/>
      <c r="E6" s="533"/>
      <c r="F6" s="533"/>
      <c r="G6" s="533"/>
    </row>
    <row r="7" spans="1:7" ht="18.75" customHeight="1" thickBot="1" x14ac:dyDescent="0.25">
      <c r="G7" s="122" t="s">
        <v>2</v>
      </c>
    </row>
    <row r="8" spans="1:7" ht="33" customHeight="1" thickTop="1" thickBot="1" x14ac:dyDescent="0.25">
      <c r="A8" s="357" t="s">
        <v>3</v>
      </c>
      <c r="B8" s="358" t="s">
        <v>4</v>
      </c>
      <c r="C8" s="359" t="s">
        <v>5</v>
      </c>
      <c r="D8" s="359"/>
      <c r="E8" s="359" t="s">
        <v>143</v>
      </c>
      <c r="F8" s="360" t="s">
        <v>6</v>
      </c>
      <c r="G8" s="361" t="s">
        <v>408</v>
      </c>
    </row>
    <row r="9" spans="1:7" ht="18" customHeight="1" thickTop="1" x14ac:dyDescent="0.2">
      <c r="A9" s="54" t="s">
        <v>346</v>
      </c>
      <c r="B9" s="123"/>
      <c r="C9" s="124"/>
      <c r="D9" s="124"/>
      <c r="E9" s="124"/>
      <c r="F9" s="51"/>
      <c r="G9" s="178"/>
    </row>
    <row r="10" spans="1:7" s="243" customFormat="1" ht="17.100000000000001" customHeight="1" x14ac:dyDescent="0.2">
      <c r="A10" s="238" t="s">
        <v>144</v>
      </c>
      <c r="B10" s="239" t="s">
        <v>145</v>
      </c>
      <c r="C10" s="240">
        <v>6</v>
      </c>
      <c r="D10" s="114" t="s">
        <v>161</v>
      </c>
      <c r="E10" s="240">
        <v>90000001001</v>
      </c>
      <c r="F10" s="244" t="s">
        <v>146</v>
      </c>
      <c r="G10" s="287">
        <v>51</v>
      </c>
    </row>
    <row r="11" spans="1:7" s="243" customFormat="1" ht="17.100000000000001" customHeight="1" x14ac:dyDescent="0.2">
      <c r="A11" s="238" t="s">
        <v>144</v>
      </c>
      <c r="B11" s="239" t="s">
        <v>145</v>
      </c>
      <c r="C11" s="240">
        <v>6</v>
      </c>
      <c r="D11" s="114" t="s">
        <v>162</v>
      </c>
      <c r="E11" s="240">
        <v>90000001010</v>
      </c>
      <c r="F11" s="244" t="s">
        <v>146</v>
      </c>
      <c r="G11" s="287">
        <v>0</v>
      </c>
    </row>
    <row r="12" spans="1:7" s="243" customFormat="1" ht="17.100000000000001" customHeight="1" x14ac:dyDescent="0.2">
      <c r="A12" s="238" t="s">
        <v>144</v>
      </c>
      <c r="B12" s="239" t="s">
        <v>145</v>
      </c>
      <c r="C12" s="240">
        <v>6</v>
      </c>
      <c r="D12" s="115" t="s">
        <v>163</v>
      </c>
      <c r="E12" s="240">
        <v>90000001012</v>
      </c>
      <c r="F12" s="244" t="s">
        <v>146</v>
      </c>
      <c r="G12" s="287">
        <v>839</v>
      </c>
    </row>
    <row r="13" spans="1:7" s="243" customFormat="1" ht="17.25" customHeight="1" x14ac:dyDescent="0.2">
      <c r="A13" s="238" t="s">
        <v>144</v>
      </c>
      <c r="B13" s="239" t="s">
        <v>145</v>
      </c>
      <c r="C13" s="240">
        <v>6</v>
      </c>
      <c r="D13" s="114" t="s">
        <v>164</v>
      </c>
      <c r="E13" s="240">
        <v>90000001013</v>
      </c>
      <c r="F13" s="244" t="s">
        <v>146</v>
      </c>
      <c r="G13" s="287">
        <v>3257</v>
      </c>
    </row>
    <row r="14" spans="1:7" s="243" customFormat="1" ht="17.100000000000001" customHeight="1" x14ac:dyDescent="0.2">
      <c r="A14" s="238" t="s">
        <v>144</v>
      </c>
      <c r="B14" s="239" t="s">
        <v>145</v>
      </c>
      <c r="C14" s="240">
        <v>6</v>
      </c>
      <c r="D14" s="114" t="s">
        <v>165</v>
      </c>
      <c r="E14" s="240">
        <v>90000001014</v>
      </c>
      <c r="F14" s="244" t="s">
        <v>146</v>
      </c>
      <c r="G14" s="287">
        <v>26</v>
      </c>
    </row>
    <row r="15" spans="1:7" s="293" customFormat="1" ht="20.25" customHeight="1" x14ac:dyDescent="0.2">
      <c r="A15" s="288" t="s">
        <v>144</v>
      </c>
      <c r="B15" s="289" t="s">
        <v>145</v>
      </c>
      <c r="C15" s="290">
        <v>6</v>
      </c>
      <c r="D15" s="181" t="s">
        <v>166</v>
      </c>
      <c r="E15" s="290">
        <v>90000001015</v>
      </c>
      <c r="F15" s="291" t="s">
        <v>146</v>
      </c>
      <c r="G15" s="292">
        <v>94</v>
      </c>
    </row>
    <row r="16" spans="1:7" s="243" customFormat="1" ht="17.100000000000001" customHeight="1" x14ac:dyDescent="0.2">
      <c r="A16" s="238" t="s">
        <v>144</v>
      </c>
      <c r="B16" s="239" t="s">
        <v>145</v>
      </c>
      <c r="C16" s="240">
        <v>6</v>
      </c>
      <c r="D16" s="114" t="s">
        <v>167</v>
      </c>
      <c r="E16" s="240">
        <v>90000001032</v>
      </c>
      <c r="F16" s="244" t="s">
        <v>146</v>
      </c>
      <c r="G16" s="287">
        <v>196</v>
      </c>
    </row>
    <row r="17" spans="1:7" s="243" customFormat="1" ht="17.100000000000001" customHeight="1" x14ac:dyDescent="0.2">
      <c r="A17" s="238" t="s">
        <v>144</v>
      </c>
      <c r="B17" s="239" t="s">
        <v>145</v>
      </c>
      <c r="C17" s="240">
        <v>6</v>
      </c>
      <c r="D17" s="114" t="s">
        <v>168</v>
      </c>
      <c r="E17" s="240">
        <v>90000001033</v>
      </c>
      <c r="F17" s="244" t="s">
        <v>146</v>
      </c>
      <c r="G17" s="287">
        <v>41</v>
      </c>
    </row>
    <row r="18" spans="1:7" s="243" customFormat="1" ht="17.100000000000001" customHeight="1" x14ac:dyDescent="0.2">
      <c r="A18" s="238" t="s">
        <v>144</v>
      </c>
      <c r="B18" s="239" t="s">
        <v>145</v>
      </c>
      <c r="C18" s="240">
        <v>6</v>
      </c>
      <c r="D18" s="114" t="s">
        <v>169</v>
      </c>
      <c r="E18" s="240">
        <v>90000001034</v>
      </c>
      <c r="F18" s="244" t="s">
        <v>146</v>
      </c>
      <c r="G18" s="287">
        <v>211</v>
      </c>
    </row>
    <row r="19" spans="1:7" s="243" customFormat="1" ht="17.100000000000001" customHeight="1" x14ac:dyDescent="0.2">
      <c r="A19" s="238" t="s">
        <v>144</v>
      </c>
      <c r="B19" s="239" t="s">
        <v>145</v>
      </c>
      <c r="C19" s="240">
        <v>6</v>
      </c>
      <c r="D19" s="114" t="s">
        <v>170</v>
      </c>
      <c r="E19" s="240">
        <v>90000001100</v>
      </c>
      <c r="F19" s="244" t="s">
        <v>146</v>
      </c>
      <c r="G19" s="287">
        <v>37</v>
      </c>
    </row>
    <row r="20" spans="1:7" s="243" customFormat="1" ht="17.100000000000001" customHeight="1" x14ac:dyDescent="0.2">
      <c r="A20" s="238" t="s">
        <v>144</v>
      </c>
      <c r="B20" s="239" t="s">
        <v>145</v>
      </c>
      <c r="C20" s="240">
        <v>6</v>
      </c>
      <c r="D20" s="114" t="s">
        <v>171</v>
      </c>
      <c r="E20" s="240">
        <v>90000001101</v>
      </c>
      <c r="F20" s="244" t="s">
        <v>146</v>
      </c>
      <c r="G20" s="287">
        <v>1040</v>
      </c>
    </row>
    <row r="21" spans="1:7" s="243" customFormat="1" ht="17.100000000000001" customHeight="1" x14ac:dyDescent="0.2">
      <c r="A21" s="238" t="s">
        <v>144</v>
      </c>
      <c r="B21" s="239" t="s">
        <v>145</v>
      </c>
      <c r="C21" s="240">
        <v>6</v>
      </c>
      <c r="D21" s="114" t="s">
        <v>172</v>
      </c>
      <c r="E21" s="240">
        <v>90000001102</v>
      </c>
      <c r="F21" s="244" t="s">
        <v>146</v>
      </c>
      <c r="G21" s="287">
        <v>1966</v>
      </c>
    </row>
    <row r="22" spans="1:7" s="243" customFormat="1" ht="16.5" customHeight="1" x14ac:dyDescent="0.2">
      <c r="A22" s="238" t="s">
        <v>144</v>
      </c>
      <c r="B22" s="239" t="s">
        <v>145</v>
      </c>
      <c r="C22" s="240">
        <v>6</v>
      </c>
      <c r="D22" s="114" t="s">
        <v>173</v>
      </c>
      <c r="E22" s="240">
        <v>90000001103</v>
      </c>
      <c r="F22" s="244" t="s">
        <v>146</v>
      </c>
      <c r="G22" s="287">
        <v>1788</v>
      </c>
    </row>
    <row r="23" spans="1:7" s="243" customFormat="1" ht="17.100000000000001" customHeight="1" x14ac:dyDescent="0.2">
      <c r="A23" s="238" t="s">
        <v>144</v>
      </c>
      <c r="B23" s="239" t="s">
        <v>145</v>
      </c>
      <c r="C23" s="240">
        <v>6</v>
      </c>
      <c r="D23" s="114" t="s">
        <v>174</v>
      </c>
      <c r="E23" s="240">
        <v>90000001104</v>
      </c>
      <c r="F23" s="244" t="s">
        <v>146</v>
      </c>
      <c r="G23" s="287">
        <v>1104</v>
      </c>
    </row>
    <row r="24" spans="1:7" s="243" customFormat="1" ht="17.100000000000001" customHeight="1" x14ac:dyDescent="0.2">
      <c r="A24" s="238" t="s">
        <v>144</v>
      </c>
      <c r="B24" s="239" t="s">
        <v>145</v>
      </c>
      <c r="C24" s="240">
        <v>6</v>
      </c>
      <c r="D24" s="114" t="s">
        <v>175</v>
      </c>
      <c r="E24" s="240">
        <v>90000001105</v>
      </c>
      <c r="F24" s="244" t="s">
        <v>146</v>
      </c>
      <c r="G24" s="287">
        <v>601</v>
      </c>
    </row>
    <row r="25" spans="1:7" s="243" customFormat="1" ht="17.100000000000001" customHeight="1" x14ac:dyDescent="0.2">
      <c r="A25" s="238" t="s">
        <v>144</v>
      </c>
      <c r="B25" s="239" t="s">
        <v>145</v>
      </c>
      <c r="C25" s="240">
        <v>6</v>
      </c>
      <c r="D25" s="114" t="s">
        <v>176</v>
      </c>
      <c r="E25" s="240">
        <v>90000001120</v>
      </c>
      <c r="F25" s="244" t="s">
        <v>146</v>
      </c>
      <c r="G25" s="287">
        <v>184</v>
      </c>
    </row>
    <row r="26" spans="1:7" s="293" customFormat="1" ht="24.75" customHeight="1" x14ac:dyDescent="0.2">
      <c r="A26" s="288" t="s">
        <v>144</v>
      </c>
      <c r="B26" s="289" t="s">
        <v>145</v>
      </c>
      <c r="C26" s="290">
        <v>6</v>
      </c>
      <c r="D26" s="181" t="s">
        <v>177</v>
      </c>
      <c r="E26" s="290">
        <v>90000001121</v>
      </c>
      <c r="F26" s="291" t="s">
        <v>146</v>
      </c>
      <c r="G26" s="292">
        <v>791</v>
      </c>
    </row>
    <row r="27" spans="1:7" s="243" customFormat="1" ht="21.75" customHeight="1" x14ac:dyDescent="0.2">
      <c r="A27" s="238" t="s">
        <v>144</v>
      </c>
      <c r="B27" s="239" t="s">
        <v>145</v>
      </c>
      <c r="C27" s="240">
        <v>6</v>
      </c>
      <c r="D27" s="114" t="s">
        <v>409</v>
      </c>
      <c r="E27" s="240">
        <v>90000001122</v>
      </c>
      <c r="F27" s="244" t="s">
        <v>146</v>
      </c>
      <c r="G27" s="287">
        <v>986</v>
      </c>
    </row>
    <row r="28" spans="1:7" s="243" customFormat="1" ht="17.100000000000001" customHeight="1" x14ac:dyDescent="0.2">
      <c r="A28" s="238" t="s">
        <v>144</v>
      </c>
      <c r="B28" s="239" t="s">
        <v>145</v>
      </c>
      <c r="C28" s="240">
        <v>6</v>
      </c>
      <c r="D28" s="114" t="s">
        <v>178</v>
      </c>
      <c r="E28" s="240">
        <v>90000001123</v>
      </c>
      <c r="F28" s="244" t="s">
        <v>146</v>
      </c>
      <c r="G28" s="287">
        <v>1341</v>
      </c>
    </row>
    <row r="29" spans="1:7" s="243" customFormat="1" ht="17.100000000000001" customHeight="1" x14ac:dyDescent="0.2">
      <c r="A29" s="238" t="s">
        <v>144</v>
      </c>
      <c r="B29" s="239" t="s">
        <v>145</v>
      </c>
      <c r="C29" s="240">
        <v>6</v>
      </c>
      <c r="D29" s="114" t="s">
        <v>179</v>
      </c>
      <c r="E29" s="240">
        <v>90000001150</v>
      </c>
      <c r="F29" s="244" t="s">
        <v>146</v>
      </c>
      <c r="G29" s="287">
        <v>384</v>
      </c>
    </row>
    <row r="30" spans="1:7" s="293" customFormat="1" ht="23.25" customHeight="1" x14ac:dyDescent="0.2">
      <c r="A30" s="288" t="s">
        <v>144</v>
      </c>
      <c r="B30" s="289" t="s">
        <v>145</v>
      </c>
      <c r="C30" s="290">
        <v>6</v>
      </c>
      <c r="D30" s="181" t="s">
        <v>180</v>
      </c>
      <c r="E30" s="290">
        <v>90000001160</v>
      </c>
      <c r="F30" s="291" t="s">
        <v>146</v>
      </c>
      <c r="G30" s="292">
        <v>1084</v>
      </c>
    </row>
    <row r="31" spans="1:7" s="243" customFormat="1" ht="13.5" customHeight="1" x14ac:dyDescent="0.2">
      <c r="A31" s="238" t="s">
        <v>144</v>
      </c>
      <c r="B31" s="239" t="s">
        <v>145</v>
      </c>
      <c r="C31" s="240">
        <v>6</v>
      </c>
      <c r="D31" s="114" t="s">
        <v>182</v>
      </c>
      <c r="E31" s="240">
        <v>90000001200</v>
      </c>
      <c r="F31" s="244" t="s">
        <v>146</v>
      </c>
      <c r="G31" s="287">
        <v>399</v>
      </c>
    </row>
    <row r="32" spans="1:7" s="243" customFormat="1" ht="17.100000000000001" customHeight="1" x14ac:dyDescent="0.2">
      <c r="A32" s="238" t="s">
        <v>144</v>
      </c>
      <c r="B32" s="239" t="s">
        <v>145</v>
      </c>
      <c r="C32" s="240">
        <v>6</v>
      </c>
      <c r="D32" s="114" t="s">
        <v>183</v>
      </c>
      <c r="E32" s="240">
        <v>90000001201</v>
      </c>
      <c r="F32" s="244" t="s">
        <v>146</v>
      </c>
      <c r="G32" s="287">
        <v>1916</v>
      </c>
    </row>
    <row r="33" spans="1:7" s="293" customFormat="1" ht="19.5" customHeight="1" x14ac:dyDescent="0.2">
      <c r="A33" s="288" t="s">
        <v>144</v>
      </c>
      <c r="B33" s="289" t="s">
        <v>145</v>
      </c>
      <c r="C33" s="290">
        <v>6</v>
      </c>
      <c r="D33" s="181" t="s">
        <v>184</v>
      </c>
      <c r="E33" s="290">
        <v>90000001202</v>
      </c>
      <c r="F33" s="291" t="s">
        <v>146</v>
      </c>
      <c r="G33" s="292">
        <v>693</v>
      </c>
    </row>
    <row r="34" spans="1:7" s="243" customFormat="1" ht="17.100000000000001" customHeight="1" x14ac:dyDescent="0.2">
      <c r="A34" s="238" t="s">
        <v>144</v>
      </c>
      <c r="B34" s="239" t="s">
        <v>145</v>
      </c>
      <c r="C34" s="240">
        <v>6</v>
      </c>
      <c r="D34" s="114" t="s">
        <v>185</v>
      </c>
      <c r="E34" s="240">
        <v>90000001204</v>
      </c>
      <c r="F34" s="244" t="s">
        <v>146</v>
      </c>
      <c r="G34" s="287">
        <v>2224</v>
      </c>
    </row>
    <row r="35" spans="1:7" s="293" customFormat="1" ht="25.5" customHeight="1" x14ac:dyDescent="0.2">
      <c r="A35" s="288" t="s">
        <v>144</v>
      </c>
      <c r="B35" s="289" t="s">
        <v>145</v>
      </c>
      <c r="C35" s="290">
        <v>6</v>
      </c>
      <c r="D35" s="181" t="s">
        <v>186</v>
      </c>
      <c r="E35" s="290">
        <v>90000001205</v>
      </c>
      <c r="F35" s="291" t="s">
        <v>146</v>
      </c>
      <c r="G35" s="292">
        <v>746</v>
      </c>
    </row>
    <row r="36" spans="1:7" s="293" customFormat="1" ht="25.5" customHeight="1" x14ac:dyDescent="0.2">
      <c r="A36" s="288" t="s">
        <v>144</v>
      </c>
      <c r="B36" s="289" t="s">
        <v>145</v>
      </c>
      <c r="C36" s="290">
        <v>6</v>
      </c>
      <c r="D36" s="181" t="s">
        <v>187</v>
      </c>
      <c r="E36" s="290">
        <v>90000001206</v>
      </c>
      <c r="F36" s="291" t="s">
        <v>146</v>
      </c>
      <c r="G36" s="292">
        <v>169</v>
      </c>
    </row>
    <row r="37" spans="1:7" s="293" customFormat="1" ht="18.75" customHeight="1" x14ac:dyDescent="0.2">
      <c r="A37" s="288" t="s">
        <v>144</v>
      </c>
      <c r="B37" s="289" t="s">
        <v>145</v>
      </c>
      <c r="C37" s="290">
        <v>6</v>
      </c>
      <c r="D37" s="181" t="s">
        <v>188</v>
      </c>
      <c r="E37" s="290">
        <v>90000001207</v>
      </c>
      <c r="F37" s="291" t="s">
        <v>146</v>
      </c>
      <c r="G37" s="292">
        <v>660</v>
      </c>
    </row>
    <row r="38" spans="1:7" s="243" customFormat="1" ht="16.5" customHeight="1" x14ac:dyDescent="0.2">
      <c r="A38" s="238" t="s">
        <v>144</v>
      </c>
      <c r="B38" s="239" t="s">
        <v>145</v>
      </c>
      <c r="C38" s="240">
        <v>6</v>
      </c>
      <c r="D38" s="114" t="s">
        <v>328</v>
      </c>
      <c r="E38" s="240">
        <v>90000001208</v>
      </c>
      <c r="F38" s="244" t="s">
        <v>146</v>
      </c>
      <c r="G38" s="287">
        <v>632</v>
      </c>
    </row>
    <row r="39" spans="1:7" s="243" customFormat="1" ht="15" customHeight="1" x14ac:dyDescent="0.2">
      <c r="A39" s="238" t="s">
        <v>144</v>
      </c>
      <c r="B39" s="239" t="s">
        <v>145</v>
      </c>
      <c r="C39" s="240">
        <v>6</v>
      </c>
      <c r="D39" s="114" t="s">
        <v>189</v>
      </c>
      <c r="E39" s="240">
        <v>90000001300</v>
      </c>
      <c r="F39" s="244" t="s">
        <v>146</v>
      </c>
      <c r="G39" s="287">
        <v>212</v>
      </c>
    </row>
    <row r="40" spans="1:7" s="243" customFormat="1" ht="17.100000000000001" customHeight="1" x14ac:dyDescent="0.2">
      <c r="A40" s="238" t="s">
        <v>144</v>
      </c>
      <c r="B40" s="239" t="s">
        <v>145</v>
      </c>
      <c r="C40" s="240">
        <v>6</v>
      </c>
      <c r="D40" s="114" t="s">
        <v>190</v>
      </c>
      <c r="E40" s="240">
        <v>90000001301</v>
      </c>
      <c r="F40" s="244" t="s">
        <v>146</v>
      </c>
      <c r="G40" s="287">
        <v>918</v>
      </c>
    </row>
    <row r="41" spans="1:7" s="243" customFormat="1" ht="17.100000000000001" customHeight="1" x14ac:dyDescent="0.2">
      <c r="A41" s="238" t="s">
        <v>144</v>
      </c>
      <c r="B41" s="239" t="s">
        <v>145</v>
      </c>
      <c r="C41" s="240">
        <v>6</v>
      </c>
      <c r="D41" s="114" t="s">
        <v>191</v>
      </c>
      <c r="E41" s="240">
        <v>90000001302</v>
      </c>
      <c r="F41" s="244" t="s">
        <v>146</v>
      </c>
      <c r="G41" s="287">
        <v>116</v>
      </c>
    </row>
    <row r="42" spans="1:7" s="243" customFormat="1" ht="17.100000000000001" customHeight="1" x14ac:dyDescent="0.2">
      <c r="A42" s="238" t="s">
        <v>144</v>
      </c>
      <c r="B42" s="239" t="s">
        <v>145</v>
      </c>
      <c r="C42" s="240">
        <v>6</v>
      </c>
      <c r="D42" s="116" t="s">
        <v>192</v>
      </c>
      <c r="E42" s="240">
        <v>90000001303</v>
      </c>
      <c r="F42" s="244" t="s">
        <v>146</v>
      </c>
      <c r="G42" s="287">
        <v>107</v>
      </c>
    </row>
    <row r="43" spans="1:7" s="243" customFormat="1" ht="16.5" customHeight="1" x14ac:dyDescent="0.2">
      <c r="A43" s="238" t="s">
        <v>144</v>
      </c>
      <c r="B43" s="239" t="s">
        <v>145</v>
      </c>
      <c r="C43" s="240">
        <v>6</v>
      </c>
      <c r="D43" s="111" t="s">
        <v>193</v>
      </c>
      <c r="E43" s="240">
        <v>90000001304</v>
      </c>
      <c r="F43" s="244" t="s">
        <v>146</v>
      </c>
      <c r="G43" s="287">
        <v>59</v>
      </c>
    </row>
    <row r="44" spans="1:7" s="243" customFormat="1" ht="17.100000000000001" customHeight="1" x14ac:dyDescent="0.2">
      <c r="A44" s="238" t="s">
        <v>144</v>
      </c>
      <c r="B44" s="239" t="s">
        <v>145</v>
      </c>
      <c r="C44" s="240">
        <v>6</v>
      </c>
      <c r="D44" s="111" t="s">
        <v>194</v>
      </c>
      <c r="E44" s="240">
        <v>90000001350</v>
      </c>
      <c r="F44" s="244" t="s">
        <v>146</v>
      </c>
      <c r="G44" s="287">
        <v>333</v>
      </c>
    </row>
    <row r="45" spans="1:7" s="243" customFormat="1" ht="17.100000000000001" customHeight="1" x14ac:dyDescent="0.2">
      <c r="A45" s="238" t="s">
        <v>144</v>
      </c>
      <c r="B45" s="239" t="s">
        <v>145</v>
      </c>
      <c r="C45" s="240">
        <v>6</v>
      </c>
      <c r="D45" s="111" t="s">
        <v>195</v>
      </c>
      <c r="E45" s="240">
        <v>90000001351</v>
      </c>
      <c r="F45" s="244" t="s">
        <v>146</v>
      </c>
      <c r="G45" s="287">
        <v>2</v>
      </c>
    </row>
    <row r="46" spans="1:7" s="243" customFormat="1" ht="17.100000000000001" customHeight="1" x14ac:dyDescent="0.2">
      <c r="A46" s="238" t="s">
        <v>144</v>
      </c>
      <c r="B46" s="239" t="s">
        <v>145</v>
      </c>
      <c r="C46" s="240">
        <v>6</v>
      </c>
      <c r="D46" s="111" t="s">
        <v>196</v>
      </c>
      <c r="E46" s="240">
        <v>90000001352</v>
      </c>
      <c r="F46" s="244" t="s">
        <v>146</v>
      </c>
      <c r="G46" s="287">
        <v>34</v>
      </c>
    </row>
    <row r="47" spans="1:7" s="243" customFormat="1" ht="17.100000000000001" customHeight="1" x14ac:dyDescent="0.2">
      <c r="A47" s="238" t="s">
        <v>144</v>
      </c>
      <c r="B47" s="239" t="s">
        <v>145</v>
      </c>
      <c r="C47" s="240">
        <v>6</v>
      </c>
      <c r="D47" s="111" t="s">
        <v>197</v>
      </c>
      <c r="E47" s="240">
        <v>90000001400</v>
      </c>
      <c r="F47" s="244" t="s">
        <v>146</v>
      </c>
      <c r="G47" s="287">
        <v>456</v>
      </c>
    </row>
    <row r="48" spans="1:7" s="243" customFormat="1" ht="17.100000000000001" customHeight="1" x14ac:dyDescent="0.2">
      <c r="A48" s="238" t="s">
        <v>144</v>
      </c>
      <c r="B48" s="239" t="s">
        <v>145</v>
      </c>
      <c r="C48" s="240">
        <v>6</v>
      </c>
      <c r="D48" s="111" t="s">
        <v>329</v>
      </c>
      <c r="E48" s="240">
        <v>90000001420</v>
      </c>
      <c r="F48" s="244" t="s">
        <v>146</v>
      </c>
      <c r="G48" s="287">
        <v>2969</v>
      </c>
    </row>
    <row r="49" spans="1:7" s="243" customFormat="1" ht="17.100000000000001" customHeight="1" x14ac:dyDescent="0.2">
      <c r="A49" s="238" t="s">
        <v>144</v>
      </c>
      <c r="B49" s="239" t="s">
        <v>145</v>
      </c>
      <c r="C49" s="240">
        <v>6</v>
      </c>
      <c r="D49" s="111" t="s">
        <v>198</v>
      </c>
      <c r="E49" s="240">
        <v>90000001450</v>
      </c>
      <c r="F49" s="244" t="s">
        <v>146</v>
      </c>
      <c r="G49" s="287">
        <v>18</v>
      </c>
    </row>
    <row r="50" spans="1:7" s="243" customFormat="1" ht="17.100000000000001" customHeight="1" x14ac:dyDescent="0.2">
      <c r="A50" s="238" t="s">
        <v>144</v>
      </c>
      <c r="B50" s="239" t="s">
        <v>145</v>
      </c>
      <c r="C50" s="240">
        <v>6</v>
      </c>
      <c r="D50" s="111" t="s">
        <v>199</v>
      </c>
      <c r="E50" s="240">
        <v>90000001024</v>
      </c>
      <c r="F50" s="244" t="s">
        <v>146</v>
      </c>
      <c r="G50" s="287">
        <v>147</v>
      </c>
    </row>
    <row r="51" spans="1:7" s="243" customFormat="1" ht="17.100000000000001" customHeight="1" x14ac:dyDescent="0.2">
      <c r="A51" s="238" t="s">
        <v>144</v>
      </c>
      <c r="B51" s="239" t="s">
        <v>145</v>
      </c>
      <c r="C51" s="240">
        <v>6</v>
      </c>
      <c r="D51" s="111" t="s">
        <v>200</v>
      </c>
      <c r="E51" s="240">
        <v>90000001040</v>
      </c>
      <c r="F51" s="244" t="s">
        <v>146</v>
      </c>
      <c r="G51" s="287">
        <v>23</v>
      </c>
    </row>
    <row r="52" spans="1:7" ht="17.100000000000001" customHeight="1" x14ac:dyDescent="0.2">
      <c r="A52" s="238" t="s">
        <v>144</v>
      </c>
      <c r="B52" s="239" t="s">
        <v>145</v>
      </c>
      <c r="C52" s="240">
        <v>6</v>
      </c>
      <c r="D52" s="111" t="s">
        <v>201</v>
      </c>
      <c r="E52" s="240">
        <v>90000001041</v>
      </c>
      <c r="F52" s="244" t="s">
        <v>146</v>
      </c>
      <c r="G52" s="287">
        <v>881</v>
      </c>
    </row>
    <row r="53" spans="1:7" ht="17.100000000000001" customHeight="1" x14ac:dyDescent="0.2">
      <c r="A53" s="238" t="s">
        <v>144</v>
      </c>
      <c r="B53" s="239" t="s">
        <v>145</v>
      </c>
      <c r="C53" s="240">
        <v>6</v>
      </c>
      <c r="D53" s="111" t="s">
        <v>202</v>
      </c>
      <c r="E53" s="240">
        <v>90000001111</v>
      </c>
      <c r="F53" s="244" t="s">
        <v>146</v>
      </c>
      <c r="G53" s="287">
        <v>1096</v>
      </c>
    </row>
    <row r="54" spans="1:7" ht="17.100000000000001" customHeight="1" x14ac:dyDescent="0.2">
      <c r="A54" s="238" t="s">
        <v>144</v>
      </c>
      <c r="B54" s="239" t="s">
        <v>145</v>
      </c>
      <c r="C54" s="240">
        <v>6</v>
      </c>
      <c r="D54" s="111" t="s">
        <v>203</v>
      </c>
      <c r="E54" s="240">
        <v>90000001112</v>
      </c>
      <c r="F54" s="244" t="s">
        <v>146</v>
      </c>
      <c r="G54" s="287">
        <v>186</v>
      </c>
    </row>
    <row r="55" spans="1:7" ht="17.100000000000001" customHeight="1" thickBot="1" x14ac:dyDescent="0.25">
      <c r="A55" s="294" t="s">
        <v>144</v>
      </c>
      <c r="B55" s="295" t="s">
        <v>145</v>
      </c>
      <c r="C55" s="296">
        <v>6</v>
      </c>
      <c r="D55" s="117" t="s">
        <v>204</v>
      </c>
      <c r="E55" s="296">
        <v>90000001135</v>
      </c>
      <c r="F55" s="297" t="s">
        <v>146</v>
      </c>
      <c r="G55" s="298">
        <v>2400</v>
      </c>
    </row>
    <row r="56" spans="1:7" ht="17.100000000000001" customHeight="1" thickTop="1" x14ac:dyDescent="0.2">
      <c r="A56" s="339"/>
      <c r="B56" s="339"/>
      <c r="C56" s="340"/>
      <c r="D56" s="182"/>
      <c r="E56" s="340"/>
      <c r="F56" s="243"/>
      <c r="G56" s="304"/>
    </row>
    <row r="57" spans="1:7" ht="17.100000000000001" customHeight="1" thickBot="1" x14ac:dyDescent="0.25">
      <c r="D57" s="125"/>
      <c r="G57" s="122" t="s">
        <v>2</v>
      </c>
    </row>
    <row r="58" spans="1:7" ht="36.75" customHeight="1" thickTop="1" thickBot="1" x14ac:dyDescent="0.25">
      <c r="A58" s="362" t="s">
        <v>3</v>
      </c>
      <c r="B58" s="363" t="s">
        <v>4</v>
      </c>
      <c r="C58" s="364" t="s">
        <v>5</v>
      </c>
      <c r="D58" s="364"/>
      <c r="E58" s="364" t="s">
        <v>143</v>
      </c>
      <c r="F58" s="365" t="s">
        <v>6</v>
      </c>
      <c r="G58" s="366" t="s">
        <v>408</v>
      </c>
    </row>
    <row r="59" spans="1:7" s="243" customFormat="1" ht="17.100000000000001" customHeight="1" thickTop="1" x14ac:dyDescent="0.2">
      <c r="A59" s="238" t="s">
        <v>144</v>
      </c>
      <c r="B59" s="239" t="s">
        <v>145</v>
      </c>
      <c r="C59" s="240">
        <v>6</v>
      </c>
      <c r="D59" s="111" t="s">
        <v>205</v>
      </c>
      <c r="E59" s="240">
        <v>90000001136</v>
      </c>
      <c r="F59" s="244" t="s">
        <v>146</v>
      </c>
      <c r="G59" s="287">
        <v>878</v>
      </c>
    </row>
    <row r="60" spans="1:7" s="243" customFormat="1" ht="17.100000000000001" customHeight="1" x14ac:dyDescent="0.2">
      <c r="A60" s="238" t="s">
        <v>144</v>
      </c>
      <c r="B60" s="239" t="s">
        <v>145</v>
      </c>
      <c r="C60" s="240">
        <v>6</v>
      </c>
      <c r="D60" s="111" t="s">
        <v>206</v>
      </c>
      <c r="E60" s="240">
        <v>90000001137</v>
      </c>
      <c r="F60" s="244" t="s">
        <v>146</v>
      </c>
      <c r="G60" s="287">
        <v>251</v>
      </c>
    </row>
    <row r="61" spans="1:7" s="243" customFormat="1" ht="17.100000000000001" customHeight="1" x14ac:dyDescent="0.2">
      <c r="A61" s="238" t="s">
        <v>144</v>
      </c>
      <c r="B61" s="239" t="s">
        <v>145</v>
      </c>
      <c r="C61" s="240">
        <v>6</v>
      </c>
      <c r="D61" s="111" t="s">
        <v>207</v>
      </c>
      <c r="E61" s="240">
        <v>90000001138</v>
      </c>
      <c r="F61" s="244" t="s">
        <v>146</v>
      </c>
      <c r="G61" s="287">
        <v>637</v>
      </c>
    </row>
    <row r="62" spans="1:7" s="243" customFormat="1" ht="17.100000000000001" customHeight="1" x14ac:dyDescent="0.2">
      <c r="A62" s="238" t="s">
        <v>144</v>
      </c>
      <c r="B62" s="239" t="s">
        <v>145</v>
      </c>
      <c r="C62" s="240">
        <v>6</v>
      </c>
      <c r="D62" s="111" t="s">
        <v>208</v>
      </c>
      <c r="E62" s="240">
        <v>90000001140</v>
      </c>
      <c r="F62" s="244" t="s">
        <v>146</v>
      </c>
      <c r="G62" s="287">
        <v>1434</v>
      </c>
    </row>
    <row r="63" spans="1:7" s="243" customFormat="1" ht="17.100000000000001" customHeight="1" x14ac:dyDescent="0.2">
      <c r="A63" s="238" t="s">
        <v>144</v>
      </c>
      <c r="B63" s="239" t="s">
        <v>145</v>
      </c>
      <c r="C63" s="240">
        <v>6</v>
      </c>
      <c r="D63" s="111" t="s">
        <v>209</v>
      </c>
      <c r="E63" s="240">
        <v>90000001153</v>
      </c>
      <c r="F63" s="244" t="s">
        <v>146</v>
      </c>
      <c r="G63" s="287">
        <v>1256</v>
      </c>
    </row>
    <row r="64" spans="1:7" s="293" customFormat="1" ht="30.75" customHeight="1" x14ac:dyDescent="0.2">
      <c r="A64" s="288" t="s">
        <v>144</v>
      </c>
      <c r="B64" s="289" t="s">
        <v>145</v>
      </c>
      <c r="C64" s="290">
        <v>6</v>
      </c>
      <c r="D64" s="183" t="s">
        <v>210</v>
      </c>
      <c r="E64" s="290">
        <v>90000001154</v>
      </c>
      <c r="F64" s="291" t="s">
        <v>146</v>
      </c>
      <c r="G64" s="292">
        <v>331</v>
      </c>
    </row>
    <row r="65" spans="1:7" s="243" customFormat="1" ht="17.100000000000001" customHeight="1" x14ac:dyDescent="0.2">
      <c r="A65" s="238" t="s">
        <v>144</v>
      </c>
      <c r="B65" s="239" t="s">
        <v>145</v>
      </c>
      <c r="C65" s="240">
        <v>6</v>
      </c>
      <c r="D65" s="111" t="s">
        <v>211</v>
      </c>
      <c r="E65" s="240">
        <v>90000001163</v>
      </c>
      <c r="F65" s="244" t="s">
        <v>146</v>
      </c>
      <c r="G65" s="287">
        <v>37</v>
      </c>
    </row>
    <row r="66" spans="1:7" s="243" customFormat="1" ht="17.100000000000001" customHeight="1" x14ac:dyDescent="0.2">
      <c r="A66" s="238" t="s">
        <v>144</v>
      </c>
      <c r="B66" s="239" t="s">
        <v>145</v>
      </c>
      <c r="C66" s="240">
        <v>6</v>
      </c>
      <c r="D66" s="111" t="s">
        <v>410</v>
      </c>
      <c r="E66" s="240">
        <v>90000001174</v>
      </c>
      <c r="F66" s="244" t="s">
        <v>146</v>
      </c>
      <c r="G66" s="287">
        <v>524</v>
      </c>
    </row>
    <row r="67" spans="1:7" s="243" customFormat="1" ht="18.75" customHeight="1" x14ac:dyDescent="0.2">
      <c r="A67" s="238" t="s">
        <v>144</v>
      </c>
      <c r="B67" s="239" t="s">
        <v>145</v>
      </c>
      <c r="C67" s="240">
        <v>6</v>
      </c>
      <c r="D67" s="111" t="s">
        <v>212</v>
      </c>
      <c r="E67" s="240">
        <v>90000001221</v>
      </c>
      <c r="F67" s="244" t="s">
        <v>146</v>
      </c>
      <c r="G67" s="287">
        <v>969</v>
      </c>
    </row>
    <row r="68" spans="1:7" s="243" customFormat="1" ht="17.100000000000001" customHeight="1" x14ac:dyDescent="0.2">
      <c r="A68" s="238" t="s">
        <v>144</v>
      </c>
      <c r="B68" s="239" t="s">
        <v>145</v>
      </c>
      <c r="C68" s="240">
        <v>6</v>
      </c>
      <c r="D68" s="111" t="s">
        <v>213</v>
      </c>
      <c r="E68" s="240">
        <v>90000001222</v>
      </c>
      <c r="F68" s="244" t="s">
        <v>146</v>
      </c>
      <c r="G68" s="287">
        <v>79</v>
      </c>
    </row>
    <row r="69" spans="1:7" s="243" customFormat="1" ht="17.100000000000001" customHeight="1" x14ac:dyDescent="0.2">
      <c r="A69" s="238" t="s">
        <v>144</v>
      </c>
      <c r="B69" s="239" t="s">
        <v>145</v>
      </c>
      <c r="C69" s="240">
        <v>6</v>
      </c>
      <c r="D69" s="113" t="s">
        <v>300</v>
      </c>
      <c r="E69" s="240">
        <v>90000001223</v>
      </c>
      <c r="F69" s="244" t="s">
        <v>146</v>
      </c>
      <c r="G69" s="287">
        <v>623</v>
      </c>
    </row>
    <row r="70" spans="1:7" s="243" customFormat="1" ht="17.100000000000001" customHeight="1" x14ac:dyDescent="0.2">
      <c r="A70" s="238" t="s">
        <v>144</v>
      </c>
      <c r="B70" s="239" t="s">
        <v>145</v>
      </c>
      <c r="C70" s="240">
        <v>6</v>
      </c>
      <c r="D70" s="111" t="s">
        <v>214</v>
      </c>
      <c r="E70" s="240">
        <v>90000001311</v>
      </c>
      <c r="F70" s="244" t="s">
        <v>146</v>
      </c>
      <c r="G70" s="287">
        <v>110</v>
      </c>
    </row>
    <row r="71" spans="1:7" s="243" customFormat="1" ht="17.100000000000001" customHeight="1" x14ac:dyDescent="0.2">
      <c r="A71" s="238" t="s">
        <v>144</v>
      </c>
      <c r="B71" s="239" t="s">
        <v>145</v>
      </c>
      <c r="C71" s="240">
        <v>6</v>
      </c>
      <c r="D71" s="111" t="s">
        <v>215</v>
      </c>
      <c r="E71" s="240">
        <v>90000001312</v>
      </c>
      <c r="F71" s="244" t="s">
        <v>146</v>
      </c>
      <c r="G71" s="287">
        <v>23</v>
      </c>
    </row>
    <row r="72" spans="1:7" s="243" customFormat="1" ht="16.5" customHeight="1" x14ac:dyDescent="0.2">
      <c r="A72" s="238" t="s">
        <v>144</v>
      </c>
      <c r="B72" s="239" t="s">
        <v>145</v>
      </c>
      <c r="C72" s="240">
        <v>6</v>
      </c>
      <c r="D72" s="111" t="s">
        <v>216</v>
      </c>
      <c r="E72" s="240">
        <v>90000001313</v>
      </c>
      <c r="F72" s="244" t="s">
        <v>146</v>
      </c>
      <c r="G72" s="287">
        <v>37</v>
      </c>
    </row>
    <row r="73" spans="1:7" s="243" customFormat="1" ht="17.100000000000001" customHeight="1" x14ac:dyDescent="0.2">
      <c r="A73" s="238" t="s">
        <v>144</v>
      </c>
      <c r="B73" s="239" t="s">
        <v>145</v>
      </c>
      <c r="C73" s="240">
        <v>6</v>
      </c>
      <c r="D73" s="113" t="s">
        <v>217</v>
      </c>
      <c r="E73" s="240">
        <v>90000001354</v>
      </c>
      <c r="F73" s="244" t="s">
        <v>146</v>
      </c>
      <c r="G73" s="287">
        <v>4</v>
      </c>
    </row>
    <row r="74" spans="1:7" s="243" customFormat="1" ht="17.100000000000001" customHeight="1" x14ac:dyDescent="0.2">
      <c r="A74" s="238" t="s">
        <v>144</v>
      </c>
      <c r="B74" s="239" t="s">
        <v>145</v>
      </c>
      <c r="C74" s="240">
        <v>6</v>
      </c>
      <c r="D74" s="111" t="s">
        <v>218</v>
      </c>
      <c r="E74" s="240">
        <v>90000001016</v>
      </c>
      <c r="F74" s="244" t="s">
        <v>146</v>
      </c>
      <c r="G74" s="287">
        <v>543</v>
      </c>
    </row>
    <row r="75" spans="1:7" s="243" customFormat="1" ht="17.100000000000001" customHeight="1" x14ac:dyDescent="0.2">
      <c r="A75" s="238" t="s">
        <v>144</v>
      </c>
      <c r="B75" s="239" t="s">
        <v>145</v>
      </c>
      <c r="C75" s="240">
        <v>6</v>
      </c>
      <c r="D75" s="111" t="s">
        <v>219</v>
      </c>
      <c r="E75" s="240">
        <v>90000001017</v>
      </c>
      <c r="F75" s="244" t="s">
        <v>146</v>
      </c>
      <c r="G75" s="287">
        <v>788</v>
      </c>
    </row>
    <row r="76" spans="1:7" s="243" customFormat="1" ht="17.100000000000001" customHeight="1" x14ac:dyDescent="0.2">
      <c r="A76" s="238" t="s">
        <v>144</v>
      </c>
      <c r="B76" s="239" t="s">
        <v>145</v>
      </c>
      <c r="C76" s="240">
        <v>6</v>
      </c>
      <c r="D76" s="111" t="s">
        <v>220</v>
      </c>
      <c r="E76" s="240">
        <v>90000001106</v>
      </c>
      <c r="F76" s="244" t="s">
        <v>146</v>
      </c>
      <c r="G76" s="287">
        <v>677</v>
      </c>
    </row>
    <row r="77" spans="1:7" s="243" customFormat="1" ht="17.100000000000001" customHeight="1" x14ac:dyDescent="0.2">
      <c r="A77" s="238" t="s">
        <v>144</v>
      </c>
      <c r="B77" s="239" t="s">
        <v>145</v>
      </c>
      <c r="C77" s="240">
        <v>6</v>
      </c>
      <c r="D77" s="111" t="s">
        <v>330</v>
      </c>
      <c r="E77" s="240">
        <v>90000001125</v>
      </c>
      <c r="F77" s="244" t="s">
        <v>146</v>
      </c>
      <c r="G77" s="287">
        <v>551</v>
      </c>
    </row>
    <row r="78" spans="1:7" s="243" customFormat="1" ht="16.5" customHeight="1" x14ac:dyDescent="0.2">
      <c r="A78" s="238" t="s">
        <v>144</v>
      </c>
      <c r="B78" s="239" t="s">
        <v>145</v>
      </c>
      <c r="C78" s="240">
        <v>6</v>
      </c>
      <c r="D78" s="111" t="s">
        <v>221</v>
      </c>
      <c r="E78" s="240">
        <v>90000001126</v>
      </c>
      <c r="F78" s="244" t="s">
        <v>146</v>
      </c>
      <c r="G78" s="287">
        <v>125</v>
      </c>
    </row>
    <row r="79" spans="1:7" s="243" customFormat="1" ht="17.100000000000001" customHeight="1" x14ac:dyDescent="0.2">
      <c r="A79" s="238" t="s">
        <v>144</v>
      </c>
      <c r="B79" s="239" t="s">
        <v>145</v>
      </c>
      <c r="C79" s="240">
        <v>6</v>
      </c>
      <c r="D79" s="111" t="s">
        <v>411</v>
      </c>
      <c r="E79" s="240">
        <v>90000001127</v>
      </c>
      <c r="F79" s="244" t="s">
        <v>146</v>
      </c>
      <c r="G79" s="287">
        <v>1679</v>
      </c>
    </row>
    <row r="80" spans="1:7" s="243" customFormat="1" ht="17.100000000000001" customHeight="1" x14ac:dyDescent="0.2">
      <c r="A80" s="238" t="s">
        <v>144</v>
      </c>
      <c r="B80" s="239" t="s">
        <v>145</v>
      </c>
      <c r="C80" s="240">
        <v>6</v>
      </c>
      <c r="D80" s="111" t="s">
        <v>222</v>
      </c>
      <c r="E80" s="240">
        <v>90000001151</v>
      </c>
      <c r="F80" s="244" t="s">
        <v>146</v>
      </c>
      <c r="G80" s="287">
        <v>123</v>
      </c>
    </row>
    <row r="81" spans="1:7" s="243" customFormat="1" ht="17.100000000000001" customHeight="1" x14ac:dyDescent="0.2">
      <c r="A81" s="238" t="s">
        <v>144</v>
      </c>
      <c r="B81" s="239" t="s">
        <v>145</v>
      </c>
      <c r="C81" s="240">
        <v>6</v>
      </c>
      <c r="D81" s="111" t="s">
        <v>223</v>
      </c>
      <c r="E81" s="240">
        <v>90000001161</v>
      </c>
      <c r="F81" s="244" t="s">
        <v>146</v>
      </c>
      <c r="G81" s="287">
        <v>27</v>
      </c>
    </row>
    <row r="82" spans="1:7" s="243" customFormat="1" ht="17.100000000000001" customHeight="1" x14ac:dyDescent="0.2">
      <c r="A82" s="238" t="s">
        <v>144</v>
      </c>
      <c r="B82" s="239" t="s">
        <v>145</v>
      </c>
      <c r="C82" s="240">
        <v>6</v>
      </c>
      <c r="D82" s="113" t="s">
        <v>301</v>
      </c>
      <c r="E82" s="240">
        <v>90000001212</v>
      </c>
      <c r="F82" s="244" t="s">
        <v>146</v>
      </c>
      <c r="G82" s="287">
        <v>211</v>
      </c>
    </row>
    <row r="83" spans="1:7" s="243" customFormat="1" ht="17.100000000000001" customHeight="1" x14ac:dyDescent="0.2">
      <c r="A83" s="238" t="s">
        <v>144</v>
      </c>
      <c r="B83" s="239" t="s">
        <v>145</v>
      </c>
      <c r="C83" s="240">
        <v>6</v>
      </c>
      <c r="D83" s="111" t="s">
        <v>224</v>
      </c>
      <c r="E83" s="240">
        <v>90000001305</v>
      </c>
      <c r="F83" s="244" t="s">
        <v>146</v>
      </c>
      <c r="G83" s="287">
        <v>4</v>
      </c>
    </row>
    <row r="84" spans="1:7" s="243" customFormat="1" ht="17.100000000000001" customHeight="1" x14ac:dyDescent="0.2">
      <c r="A84" s="238" t="s">
        <v>144</v>
      </c>
      <c r="B84" s="239" t="s">
        <v>145</v>
      </c>
      <c r="C84" s="240">
        <v>6</v>
      </c>
      <c r="D84" s="111" t="s">
        <v>225</v>
      </c>
      <c r="E84" s="240">
        <v>90000001401</v>
      </c>
      <c r="F84" s="244" t="s">
        <v>146</v>
      </c>
      <c r="G84" s="287">
        <v>210</v>
      </c>
    </row>
    <row r="85" spans="1:7" s="243" customFormat="1" ht="17.100000000000001" customHeight="1" x14ac:dyDescent="0.2">
      <c r="A85" s="238" t="s">
        <v>144</v>
      </c>
      <c r="B85" s="239" t="s">
        <v>145</v>
      </c>
      <c r="C85" s="240">
        <v>6</v>
      </c>
      <c r="D85" s="118" t="s">
        <v>226</v>
      </c>
      <c r="E85" s="240">
        <v>90000001402</v>
      </c>
      <c r="F85" s="244" t="s">
        <v>146</v>
      </c>
      <c r="G85" s="287">
        <v>37</v>
      </c>
    </row>
    <row r="86" spans="1:7" s="293" customFormat="1" ht="24" customHeight="1" x14ac:dyDescent="0.2">
      <c r="A86" s="288" t="s">
        <v>144</v>
      </c>
      <c r="B86" s="289" t="s">
        <v>145</v>
      </c>
      <c r="C86" s="290">
        <v>6</v>
      </c>
      <c r="D86" s="183" t="s">
        <v>227</v>
      </c>
      <c r="E86" s="290">
        <v>90000001465</v>
      </c>
      <c r="F86" s="291" t="s">
        <v>146</v>
      </c>
      <c r="G86" s="292">
        <v>578</v>
      </c>
    </row>
    <row r="87" spans="1:7" s="243" customFormat="1" ht="16.5" customHeight="1" x14ac:dyDescent="0.2">
      <c r="A87" s="238" t="s">
        <v>144</v>
      </c>
      <c r="B87" s="239" t="s">
        <v>145</v>
      </c>
      <c r="C87" s="240">
        <v>6</v>
      </c>
      <c r="D87" s="111" t="s">
        <v>228</v>
      </c>
      <c r="E87" s="240">
        <v>90000001036</v>
      </c>
      <c r="F87" s="244" t="s">
        <v>146</v>
      </c>
      <c r="G87" s="287">
        <v>294</v>
      </c>
    </row>
    <row r="88" spans="1:7" s="243" customFormat="1" ht="17.100000000000001" customHeight="1" x14ac:dyDescent="0.2">
      <c r="A88" s="238" t="s">
        <v>144</v>
      </c>
      <c r="B88" s="239" t="s">
        <v>145</v>
      </c>
      <c r="C88" s="240">
        <v>6</v>
      </c>
      <c r="D88" s="111" t="s">
        <v>229</v>
      </c>
      <c r="E88" s="240">
        <v>90000001038</v>
      </c>
      <c r="F88" s="244" t="s">
        <v>146</v>
      </c>
      <c r="G88" s="287">
        <v>418</v>
      </c>
    </row>
    <row r="89" spans="1:7" s="243" customFormat="1" ht="17.100000000000001" customHeight="1" x14ac:dyDescent="0.2">
      <c r="A89" s="238" t="s">
        <v>144</v>
      </c>
      <c r="B89" s="239" t="s">
        <v>145</v>
      </c>
      <c r="C89" s="240">
        <v>6</v>
      </c>
      <c r="D89" s="111" t="s">
        <v>230</v>
      </c>
      <c r="E89" s="240">
        <v>90000001108</v>
      </c>
      <c r="F89" s="244" t="s">
        <v>146</v>
      </c>
      <c r="G89" s="287">
        <v>345</v>
      </c>
    </row>
    <row r="90" spans="1:7" s="243" customFormat="1" ht="17.100000000000001" customHeight="1" x14ac:dyDescent="0.2">
      <c r="A90" s="238" t="s">
        <v>144</v>
      </c>
      <c r="B90" s="239" t="s">
        <v>145</v>
      </c>
      <c r="C90" s="240">
        <v>6</v>
      </c>
      <c r="D90" s="111" t="s">
        <v>231</v>
      </c>
      <c r="E90" s="240">
        <v>90000001109</v>
      </c>
      <c r="F90" s="244" t="s">
        <v>146</v>
      </c>
      <c r="G90" s="287">
        <v>602</v>
      </c>
    </row>
    <row r="91" spans="1:7" s="243" customFormat="1" ht="17.100000000000001" customHeight="1" x14ac:dyDescent="0.2">
      <c r="A91" s="238" t="s">
        <v>144</v>
      </c>
      <c r="B91" s="239" t="s">
        <v>145</v>
      </c>
      <c r="C91" s="240">
        <v>6</v>
      </c>
      <c r="D91" s="111" t="s">
        <v>232</v>
      </c>
      <c r="E91" s="240">
        <v>90000001110</v>
      </c>
      <c r="F91" s="244" t="s">
        <v>146</v>
      </c>
      <c r="G91" s="287">
        <v>918</v>
      </c>
    </row>
    <row r="92" spans="1:7" s="243" customFormat="1" ht="18.75" customHeight="1" x14ac:dyDescent="0.2">
      <c r="A92" s="238" t="s">
        <v>144</v>
      </c>
      <c r="B92" s="239" t="s">
        <v>145</v>
      </c>
      <c r="C92" s="240">
        <v>6</v>
      </c>
      <c r="D92" s="113" t="s">
        <v>233</v>
      </c>
      <c r="E92" s="240">
        <v>90000001128</v>
      </c>
      <c r="F92" s="244" t="s">
        <v>146</v>
      </c>
      <c r="G92" s="287">
        <v>843</v>
      </c>
    </row>
    <row r="93" spans="1:7" s="243" customFormat="1" ht="17.100000000000001" customHeight="1" x14ac:dyDescent="0.2">
      <c r="A93" s="238" t="s">
        <v>144</v>
      </c>
      <c r="B93" s="239" t="s">
        <v>145</v>
      </c>
      <c r="C93" s="240">
        <v>6</v>
      </c>
      <c r="D93" s="113" t="s">
        <v>234</v>
      </c>
      <c r="E93" s="240">
        <v>90000001129</v>
      </c>
      <c r="F93" s="244" t="s">
        <v>146</v>
      </c>
      <c r="G93" s="287">
        <v>345</v>
      </c>
    </row>
    <row r="94" spans="1:7" s="243" customFormat="1" ht="17.100000000000001" customHeight="1" x14ac:dyDescent="0.2">
      <c r="A94" s="238" t="s">
        <v>144</v>
      </c>
      <c r="B94" s="239" t="s">
        <v>145</v>
      </c>
      <c r="C94" s="240">
        <v>6</v>
      </c>
      <c r="D94" s="111" t="s">
        <v>235</v>
      </c>
      <c r="E94" s="240">
        <v>90000001130</v>
      </c>
      <c r="F94" s="244" t="s">
        <v>146</v>
      </c>
      <c r="G94" s="287">
        <v>374</v>
      </c>
    </row>
    <row r="95" spans="1:7" s="243" customFormat="1" ht="17.100000000000001" customHeight="1" x14ac:dyDescent="0.2">
      <c r="A95" s="238" t="s">
        <v>144</v>
      </c>
      <c r="B95" s="239" t="s">
        <v>145</v>
      </c>
      <c r="C95" s="240">
        <v>6</v>
      </c>
      <c r="D95" s="111" t="s">
        <v>236</v>
      </c>
      <c r="E95" s="240">
        <v>90000001131</v>
      </c>
      <c r="F95" s="244" t="s">
        <v>146</v>
      </c>
      <c r="G95" s="287">
        <v>830</v>
      </c>
    </row>
    <row r="96" spans="1:7" s="243" customFormat="1" ht="17.100000000000001" customHeight="1" x14ac:dyDescent="0.2">
      <c r="A96" s="238" t="s">
        <v>144</v>
      </c>
      <c r="B96" s="239" t="s">
        <v>145</v>
      </c>
      <c r="C96" s="240">
        <v>6</v>
      </c>
      <c r="D96" s="111" t="s">
        <v>237</v>
      </c>
      <c r="E96" s="240">
        <v>90000001132</v>
      </c>
      <c r="F96" s="244" t="s">
        <v>146</v>
      </c>
      <c r="G96" s="287">
        <v>869</v>
      </c>
    </row>
    <row r="97" spans="1:7" s="293" customFormat="1" ht="28.5" customHeight="1" x14ac:dyDescent="0.2">
      <c r="A97" s="288" t="s">
        <v>144</v>
      </c>
      <c r="B97" s="289" t="s">
        <v>145</v>
      </c>
      <c r="C97" s="290">
        <v>6</v>
      </c>
      <c r="D97" s="181" t="s">
        <v>238</v>
      </c>
      <c r="E97" s="290">
        <v>90000001133</v>
      </c>
      <c r="F97" s="291" t="s">
        <v>146</v>
      </c>
      <c r="G97" s="292">
        <v>598</v>
      </c>
    </row>
    <row r="98" spans="1:7" s="243" customFormat="1" ht="17.100000000000001" customHeight="1" x14ac:dyDescent="0.2">
      <c r="A98" s="238" t="s">
        <v>144</v>
      </c>
      <c r="B98" s="239" t="s">
        <v>145</v>
      </c>
      <c r="C98" s="240">
        <v>6</v>
      </c>
      <c r="D98" s="111" t="s">
        <v>239</v>
      </c>
      <c r="E98" s="240">
        <v>90000001134</v>
      </c>
      <c r="F98" s="244" t="s">
        <v>146</v>
      </c>
      <c r="G98" s="287">
        <v>1034</v>
      </c>
    </row>
    <row r="99" spans="1:7" s="293" customFormat="1" ht="24" customHeight="1" x14ac:dyDescent="0.2">
      <c r="A99" s="288" t="s">
        <v>144</v>
      </c>
      <c r="B99" s="289" t="s">
        <v>145</v>
      </c>
      <c r="C99" s="290">
        <v>6</v>
      </c>
      <c r="D99" s="183" t="s">
        <v>240</v>
      </c>
      <c r="E99" s="290">
        <v>90000001152</v>
      </c>
      <c r="F99" s="291" t="s">
        <v>146</v>
      </c>
      <c r="G99" s="292">
        <v>368</v>
      </c>
    </row>
    <row r="100" spans="1:7" s="243" customFormat="1" ht="17.100000000000001" customHeight="1" x14ac:dyDescent="0.2">
      <c r="A100" s="238" t="s">
        <v>144</v>
      </c>
      <c r="B100" s="239" t="s">
        <v>145</v>
      </c>
      <c r="C100" s="240">
        <v>6</v>
      </c>
      <c r="D100" s="113" t="s">
        <v>241</v>
      </c>
      <c r="E100" s="240">
        <v>90000001162</v>
      </c>
      <c r="F100" s="244" t="s">
        <v>146</v>
      </c>
      <c r="G100" s="287">
        <v>172</v>
      </c>
    </row>
    <row r="101" spans="1:7" s="293" customFormat="1" ht="23.25" customHeight="1" x14ac:dyDescent="0.2">
      <c r="A101" s="288" t="s">
        <v>144</v>
      </c>
      <c r="B101" s="289" t="s">
        <v>145</v>
      </c>
      <c r="C101" s="290">
        <v>6</v>
      </c>
      <c r="D101" s="183" t="s">
        <v>242</v>
      </c>
      <c r="E101" s="290">
        <v>90000001171</v>
      </c>
      <c r="F101" s="291" t="s">
        <v>146</v>
      </c>
      <c r="G101" s="292">
        <v>704</v>
      </c>
    </row>
    <row r="102" spans="1:7" s="243" customFormat="1" ht="17.100000000000001" customHeight="1" x14ac:dyDescent="0.2">
      <c r="A102" s="238" t="s">
        <v>144</v>
      </c>
      <c r="B102" s="239" t="s">
        <v>145</v>
      </c>
      <c r="C102" s="240">
        <v>6</v>
      </c>
      <c r="D102" s="111" t="s">
        <v>243</v>
      </c>
      <c r="E102" s="240">
        <v>90000001173</v>
      </c>
      <c r="F102" s="244" t="s">
        <v>146</v>
      </c>
      <c r="G102" s="287">
        <v>2145</v>
      </c>
    </row>
    <row r="103" spans="1:7" ht="17.25" customHeight="1" x14ac:dyDescent="0.2">
      <c r="A103" s="238" t="s">
        <v>144</v>
      </c>
      <c r="B103" s="239" t="s">
        <v>145</v>
      </c>
      <c r="C103" s="240">
        <v>6</v>
      </c>
      <c r="D103" s="111" t="s">
        <v>244</v>
      </c>
      <c r="E103" s="240">
        <v>90000001216</v>
      </c>
      <c r="F103" s="244" t="s">
        <v>146</v>
      </c>
      <c r="G103" s="287">
        <v>239</v>
      </c>
    </row>
    <row r="104" spans="1:7" ht="17.25" customHeight="1" x14ac:dyDescent="0.2">
      <c r="A104" s="238" t="s">
        <v>144</v>
      </c>
      <c r="B104" s="239" t="s">
        <v>145</v>
      </c>
      <c r="C104" s="240">
        <v>6</v>
      </c>
      <c r="D104" s="111" t="s">
        <v>245</v>
      </c>
      <c r="E104" s="240">
        <v>90000001218</v>
      </c>
      <c r="F104" s="244" t="s">
        <v>146</v>
      </c>
      <c r="G104" s="287">
        <v>235</v>
      </c>
    </row>
    <row r="105" spans="1:7" ht="17.25" customHeight="1" x14ac:dyDescent="0.2">
      <c r="A105" s="238" t="s">
        <v>144</v>
      </c>
      <c r="B105" s="239" t="s">
        <v>145</v>
      </c>
      <c r="C105" s="240">
        <v>6</v>
      </c>
      <c r="D105" s="111" t="s">
        <v>246</v>
      </c>
      <c r="E105" s="240">
        <v>90000001307</v>
      </c>
      <c r="F105" s="244" t="s">
        <v>146</v>
      </c>
      <c r="G105" s="287">
        <v>39</v>
      </c>
    </row>
    <row r="106" spans="1:7" ht="17.25" customHeight="1" x14ac:dyDescent="0.2">
      <c r="A106" s="238" t="s">
        <v>144</v>
      </c>
      <c r="B106" s="239" t="s">
        <v>145</v>
      </c>
      <c r="C106" s="240">
        <v>6</v>
      </c>
      <c r="D106" s="111" t="s">
        <v>247</v>
      </c>
      <c r="E106" s="240">
        <v>90000001309</v>
      </c>
      <c r="F106" s="244" t="s">
        <v>146</v>
      </c>
      <c r="G106" s="287">
        <v>202</v>
      </c>
    </row>
    <row r="107" spans="1:7" ht="17.25" customHeight="1" thickBot="1" x14ac:dyDescent="0.25">
      <c r="A107" s="294" t="s">
        <v>144</v>
      </c>
      <c r="B107" s="295" t="s">
        <v>145</v>
      </c>
      <c r="C107" s="296">
        <v>6</v>
      </c>
      <c r="D107" s="338" t="s">
        <v>248</v>
      </c>
      <c r="E107" s="296">
        <v>90000001310</v>
      </c>
      <c r="F107" s="297" t="s">
        <v>146</v>
      </c>
      <c r="G107" s="298">
        <v>14</v>
      </c>
    </row>
    <row r="108" spans="1:7" ht="24.75" customHeight="1" thickTop="1" x14ac:dyDescent="0.2"/>
    <row r="109" spans="1:7" ht="24.75" customHeight="1" x14ac:dyDescent="0.2"/>
    <row r="110" spans="1:7" ht="17.100000000000001" customHeight="1" thickBot="1" x14ac:dyDescent="0.25">
      <c r="A110" s="130"/>
      <c r="B110" s="130"/>
      <c r="C110" s="131"/>
      <c r="D110" s="131"/>
      <c r="E110" s="131"/>
      <c r="G110" s="132" t="s">
        <v>2</v>
      </c>
    </row>
    <row r="111" spans="1:7" ht="30.75" customHeight="1" thickTop="1" thickBot="1" x14ac:dyDescent="0.25">
      <c r="A111" s="362" t="s">
        <v>3</v>
      </c>
      <c r="B111" s="363" t="s">
        <v>4</v>
      </c>
      <c r="C111" s="364" t="s">
        <v>5</v>
      </c>
      <c r="D111" s="364"/>
      <c r="E111" s="364" t="s">
        <v>143</v>
      </c>
      <c r="F111" s="365" t="s">
        <v>6</v>
      </c>
      <c r="G111" s="366" t="s">
        <v>408</v>
      </c>
    </row>
    <row r="112" spans="1:7" s="243" customFormat="1" ht="15" thickTop="1" x14ac:dyDescent="0.2">
      <c r="A112" s="238" t="s">
        <v>144</v>
      </c>
      <c r="B112" s="239" t="s">
        <v>145</v>
      </c>
      <c r="C112" s="240">
        <v>6</v>
      </c>
      <c r="D112" s="113" t="s">
        <v>249</v>
      </c>
      <c r="E112" s="240">
        <v>90000001353</v>
      </c>
      <c r="F112" s="244" t="s">
        <v>146</v>
      </c>
      <c r="G112" s="287">
        <v>68</v>
      </c>
    </row>
    <row r="113" spans="1:8" s="243" customFormat="1" ht="17.100000000000001" customHeight="1" x14ac:dyDescent="0.2">
      <c r="A113" s="238" t="s">
        <v>144</v>
      </c>
      <c r="B113" s="239" t="s">
        <v>145</v>
      </c>
      <c r="C113" s="240">
        <v>6</v>
      </c>
      <c r="D113" s="111" t="s">
        <v>250</v>
      </c>
      <c r="E113" s="240">
        <v>90000001403</v>
      </c>
      <c r="F113" s="244" t="s">
        <v>146</v>
      </c>
      <c r="G113" s="287">
        <v>179</v>
      </c>
    </row>
    <row r="114" spans="1:8" s="243" customFormat="1" ht="17.100000000000001" customHeight="1" x14ac:dyDescent="0.2">
      <c r="A114" s="238" t="s">
        <v>144</v>
      </c>
      <c r="B114" s="239" t="s">
        <v>145</v>
      </c>
      <c r="C114" s="240">
        <v>6</v>
      </c>
      <c r="D114" s="111" t="s">
        <v>251</v>
      </c>
      <c r="E114" s="240">
        <v>90000001404</v>
      </c>
      <c r="F114" s="244" t="s">
        <v>146</v>
      </c>
      <c r="G114" s="287">
        <v>227</v>
      </c>
    </row>
    <row r="115" spans="1:8" s="243" customFormat="1" ht="17.100000000000001" customHeight="1" x14ac:dyDescent="0.2">
      <c r="A115" s="238" t="s">
        <v>144</v>
      </c>
      <c r="B115" s="239" t="s">
        <v>145</v>
      </c>
      <c r="C115" s="240">
        <v>6</v>
      </c>
      <c r="D115" s="111" t="s">
        <v>252</v>
      </c>
      <c r="E115" s="240">
        <v>90000001405</v>
      </c>
      <c r="F115" s="244" t="s">
        <v>146</v>
      </c>
      <c r="G115" s="287">
        <v>26</v>
      </c>
    </row>
    <row r="116" spans="1:8" s="293" customFormat="1" ht="25.5" customHeight="1" x14ac:dyDescent="0.2">
      <c r="A116" s="288" t="s">
        <v>144</v>
      </c>
      <c r="B116" s="289" t="s">
        <v>145</v>
      </c>
      <c r="C116" s="290">
        <v>6</v>
      </c>
      <c r="D116" s="183" t="s">
        <v>253</v>
      </c>
      <c r="E116" s="290">
        <v>90000001025</v>
      </c>
      <c r="F116" s="291" t="s">
        <v>146</v>
      </c>
      <c r="G116" s="292">
        <v>10</v>
      </c>
    </row>
    <row r="117" spans="1:8" s="243" customFormat="1" ht="16.5" customHeight="1" x14ac:dyDescent="0.2">
      <c r="A117" s="238" t="s">
        <v>144</v>
      </c>
      <c r="B117" s="239" t="s">
        <v>145</v>
      </c>
      <c r="C117" s="240">
        <v>6</v>
      </c>
      <c r="D117" s="111" t="s">
        <v>254</v>
      </c>
      <c r="E117" s="240">
        <v>90000001043</v>
      </c>
      <c r="F117" s="244" t="s">
        <v>146</v>
      </c>
      <c r="G117" s="287">
        <v>264</v>
      </c>
    </row>
    <row r="118" spans="1:8" s="243" customFormat="1" ht="16.5" customHeight="1" x14ac:dyDescent="0.2">
      <c r="A118" s="238" t="s">
        <v>144</v>
      </c>
      <c r="B118" s="239" t="s">
        <v>145</v>
      </c>
      <c r="C118" s="240">
        <v>6</v>
      </c>
      <c r="D118" s="111" t="s">
        <v>255</v>
      </c>
      <c r="E118" s="240">
        <v>90000001113</v>
      </c>
      <c r="F118" s="244" t="s">
        <v>146</v>
      </c>
      <c r="G118" s="287">
        <v>764</v>
      </c>
    </row>
    <row r="119" spans="1:8" s="243" customFormat="1" ht="17.100000000000001" customHeight="1" x14ac:dyDescent="0.2">
      <c r="A119" s="238" t="s">
        <v>144</v>
      </c>
      <c r="B119" s="239" t="s">
        <v>145</v>
      </c>
      <c r="C119" s="240">
        <v>6</v>
      </c>
      <c r="D119" s="111" t="s">
        <v>256</v>
      </c>
      <c r="E119" s="240">
        <v>90000001142</v>
      </c>
      <c r="F119" s="244" t="s">
        <v>146</v>
      </c>
      <c r="G119" s="287">
        <v>2265</v>
      </c>
    </row>
    <row r="120" spans="1:8" s="243" customFormat="1" ht="17.100000000000001" customHeight="1" x14ac:dyDescent="0.2">
      <c r="A120" s="238" t="s">
        <v>144</v>
      </c>
      <c r="B120" s="239" t="s">
        <v>145</v>
      </c>
      <c r="C120" s="240">
        <v>6</v>
      </c>
      <c r="D120" s="111" t="s">
        <v>257</v>
      </c>
      <c r="E120" s="240">
        <v>90000001175</v>
      </c>
      <c r="F120" s="244" t="s">
        <v>146</v>
      </c>
      <c r="G120" s="287">
        <v>461</v>
      </c>
    </row>
    <row r="121" spans="1:8" s="243" customFormat="1" ht="17.100000000000001" customHeight="1" x14ac:dyDescent="0.2">
      <c r="A121" s="238" t="s">
        <v>144</v>
      </c>
      <c r="B121" s="239" t="s">
        <v>145</v>
      </c>
      <c r="C121" s="240">
        <v>6</v>
      </c>
      <c r="D121" s="111" t="s">
        <v>258</v>
      </c>
      <c r="E121" s="240">
        <v>90000001225</v>
      </c>
      <c r="F121" s="244" t="s">
        <v>146</v>
      </c>
      <c r="G121" s="287">
        <v>686</v>
      </c>
    </row>
    <row r="122" spans="1:8" s="243" customFormat="1" ht="21" customHeight="1" x14ac:dyDescent="0.2">
      <c r="A122" s="238" t="s">
        <v>144</v>
      </c>
      <c r="B122" s="239" t="s">
        <v>145</v>
      </c>
      <c r="C122" s="240">
        <v>6</v>
      </c>
      <c r="D122" s="111" t="s">
        <v>259</v>
      </c>
      <c r="E122" s="240">
        <v>90000001226</v>
      </c>
      <c r="F122" s="244" t="s">
        <v>146</v>
      </c>
      <c r="G122" s="287">
        <v>1375</v>
      </c>
    </row>
    <row r="123" spans="1:8" s="243" customFormat="1" ht="17.100000000000001" customHeight="1" x14ac:dyDescent="0.2">
      <c r="A123" s="238" t="s">
        <v>144</v>
      </c>
      <c r="B123" s="239" t="s">
        <v>145</v>
      </c>
      <c r="C123" s="240">
        <v>6</v>
      </c>
      <c r="D123" s="111" t="s">
        <v>260</v>
      </c>
      <c r="E123" s="240">
        <v>90000001227</v>
      </c>
      <c r="F123" s="244" t="s">
        <v>146</v>
      </c>
      <c r="G123" s="287">
        <v>716</v>
      </c>
    </row>
    <row r="124" spans="1:8" s="243" customFormat="1" ht="17.100000000000001" customHeight="1" x14ac:dyDescent="0.2">
      <c r="A124" s="238" t="s">
        <v>144</v>
      </c>
      <c r="B124" s="239" t="s">
        <v>145</v>
      </c>
      <c r="C124" s="240">
        <v>6</v>
      </c>
      <c r="D124" s="111" t="s">
        <v>261</v>
      </c>
      <c r="E124" s="240">
        <v>90000001314</v>
      </c>
      <c r="F124" s="244" t="s">
        <v>146</v>
      </c>
      <c r="G124" s="287">
        <v>23</v>
      </c>
    </row>
    <row r="125" spans="1:8" s="243" customFormat="1" ht="17.100000000000001" customHeight="1" x14ac:dyDescent="0.2">
      <c r="A125" s="238" t="s">
        <v>144</v>
      </c>
      <c r="B125" s="239" t="s">
        <v>145</v>
      </c>
      <c r="C125" s="240">
        <v>6</v>
      </c>
      <c r="D125" s="111" t="s">
        <v>262</v>
      </c>
      <c r="E125" s="240">
        <v>90000001315</v>
      </c>
      <c r="F125" s="244" t="s">
        <v>146</v>
      </c>
      <c r="G125" s="287">
        <v>31</v>
      </c>
    </row>
    <row r="126" spans="1:8" s="243" customFormat="1" ht="17.100000000000001" customHeight="1" thickBot="1" x14ac:dyDescent="0.25">
      <c r="A126" s="294" t="s">
        <v>144</v>
      </c>
      <c r="B126" s="295" t="s">
        <v>145</v>
      </c>
      <c r="C126" s="296">
        <v>6</v>
      </c>
      <c r="D126" s="117" t="s">
        <v>263</v>
      </c>
      <c r="E126" s="296">
        <v>90000001407</v>
      </c>
      <c r="F126" s="297" t="s">
        <v>146</v>
      </c>
      <c r="G126" s="298">
        <v>115</v>
      </c>
      <c r="H126" s="299"/>
    </row>
    <row r="127" spans="1:8" s="372" customFormat="1" ht="17.100000000000001" customHeight="1" thickTop="1" thickBot="1" x14ac:dyDescent="0.3">
      <c r="A127" s="367" t="s">
        <v>153</v>
      </c>
      <c r="B127" s="368"/>
      <c r="C127" s="369"/>
      <c r="D127" s="369"/>
      <c r="E127" s="369"/>
      <c r="F127" s="370"/>
      <c r="G127" s="371">
        <f>SUM(G10:G126)</f>
        <v>64961</v>
      </c>
    </row>
    <row r="128" spans="1:8" ht="17.100000000000001" hidden="1" customHeight="1" thickTop="1" x14ac:dyDescent="0.25">
      <c r="A128" s="54" t="s">
        <v>368</v>
      </c>
      <c r="B128" s="197"/>
      <c r="C128" s="198"/>
      <c r="D128" s="199"/>
      <c r="E128" s="198"/>
      <c r="F128" s="200"/>
      <c r="G128" s="341"/>
    </row>
    <row r="129" spans="1:8" s="243" customFormat="1" ht="17.100000000000001" hidden="1" customHeight="1" x14ac:dyDescent="0.2">
      <c r="A129" s="300">
        <v>6172</v>
      </c>
      <c r="B129" s="239">
        <v>2122</v>
      </c>
      <c r="C129" s="240">
        <v>10</v>
      </c>
      <c r="D129" s="111" t="s">
        <v>347</v>
      </c>
      <c r="E129" s="240">
        <v>90000001012</v>
      </c>
      <c r="F129" s="244" t="s">
        <v>146</v>
      </c>
      <c r="G129" s="287">
        <v>0</v>
      </c>
      <c r="H129" s="299"/>
    </row>
    <row r="130" spans="1:8" s="243" customFormat="1" ht="17.100000000000001" hidden="1" customHeight="1" x14ac:dyDescent="0.2">
      <c r="A130" s="300">
        <v>6172</v>
      </c>
      <c r="B130" s="239">
        <v>2122</v>
      </c>
      <c r="C130" s="240">
        <v>10</v>
      </c>
      <c r="D130" s="111" t="s">
        <v>348</v>
      </c>
      <c r="E130" s="240">
        <v>90000001137</v>
      </c>
      <c r="F130" s="244" t="s">
        <v>146</v>
      </c>
      <c r="G130" s="287"/>
      <c r="H130" s="299"/>
    </row>
    <row r="131" spans="1:8" s="243" customFormat="1" ht="17.100000000000001" hidden="1" customHeight="1" x14ac:dyDescent="0.2">
      <c r="A131" s="300">
        <v>6172</v>
      </c>
      <c r="B131" s="239">
        <v>2122</v>
      </c>
      <c r="C131" s="240">
        <v>10</v>
      </c>
      <c r="D131" s="114" t="s">
        <v>172</v>
      </c>
      <c r="E131" s="240">
        <v>90000001102</v>
      </c>
      <c r="F131" s="244" t="s">
        <v>146</v>
      </c>
      <c r="G131" s="287"/>
      <c r="H131" s="299"/>
    </row>
    <row r="132" spans="1:8" s="243" customFormat="1" ht="17.100000000000001" hidden="1" customHeight="1" x14ac:dyDescent="0.2">
      <c r="A132" s="300">
        <v>6172</v>
      </c>
      <c r="B132" s="239">
        <v>2122</v>
      </c>
      <c r="C132" s="240">
        <v>10</v>
      </c>
      <c r="D132" s="111" t="s">
        <v>349</v>
      </c>
      <c r="E132" s="240">
        <v>90000001104</v>
      </c>
      <c r="F132" s="244" t="s">
        <v>146</v>
      </c>
      <c r="G132" s="287"/>
      <c r="H132" s="299"/>
    </row>
    <row r="133" spans="1:8" s="243" customFormat="1" ht="24" hidden="1" customHeight="1" x14ac:dyDescent="0.2">
      <c r="A133" s="300">
        <v>6172</v>
      </c>
      <c r="B133" s="239">
        <v>2122</v>
      </c>
      <c r="C133" s="240">
        <v>10</v>
      </c>
      <c r="D133" s="111" t="s">
        <v>350</v>
      </c>
      <c r="E133" s="240">
        <v>90000001015</v>
      </c>
      <c r="F133" s="244" t="s">
        <v>146</v>
      </c>
      <c r="G133" s="287"/>
      <c r="H133" s="299"/>
    </row>
    <row r="134" spans="1:8" s="243" customFormat="1" ht="24" hidden="1" customHeight="1" x14ac:dyDescent="0.2">
      <c r="A134" s="300">
        <v>6172</v>
      </c>
      <c r="B134" s="239">
        <v>2122</v>
      </c>
      <c r="C134" s="240">
        <v>10</v>
      </c>
      <c r="D134" s="111" t="s">
        <v>351</v>
      </c>
      <c r="E134" s="240">
        <v>90000001101</v>
      </c>
      <c r="F134" s="244" t="s">
        <v>146</v>
      </c>
      <c r="G134" s="287"/>
      <c r="H134" s="299"/>
    </row>
    <row r="135" spans="1:8" s="243" customFormat="1" ht="17.100000000000001" hidden="1" customHeight="1" x14ac:dyDescent="0.2">
      <c r="A135" s="300">
        <v>6172</v>
      </c>
      <c r="B135" s="239">
        <v>2122</v>
      </c>
      <c r="C135" s="240">
        <v>10</v>
      </c>
      <c r="D135" s="111" t="s">
        <v>352</v>
      </c>
      <c r="E135" s="240">
        <v>90000001171</v>
      </c>
      <c r="F135" s="244" t="s">
        <v>146</v>
      </c>
      <c r="G135" s="287"/>
      <c r="H135" s="299"/>
    </row>
    <row r="136" spans="1:8" s="243" customFormat="1" ht="17.100000000000001" hidden="1" customHeight="1" x14ac:dyDescent="0.2">
      <c r="A136" s="300">
        <v>6172</v>
      </c>
      <c r="B136" s="239">
        <v>2122</v>
      </c>
      <c r="C136" s="240">
        <v>10</v>
      </c>
      <c r="D136" s="111" t="s">
        <v>353</v>
      </c>
      <c r="E136" s="240">
        <v>90000001465</v>
      </c>
      <c r="F136" s="244" t="s">
        <v>146</v>
      </c>
      <c r="G136" s="287"/>
      <c r="H136" s="299"/>
    </row>
    <row r="137" spans="1:8" s="243" customFormat="1" ht="17.100000000000001" hidden="1" customHeight="1" x14ac:dyDescent="0.2">
      <c r="A137" s="300">
        <v>6172</v>
      </c>
      <c r="B137" s="239">
        <v>2122</v>
      </c>
      <c r="C137" s="240">
        <v>10</v>
      </c>
      <c r="D137" s="111" t="s">
        <v>204</v>
      </c>
      <c r="E137" s="240">
        <v>90000001135</v>
      </c>
      <c r="F137" s="244" t="s">
        <v>146</v>
      </c>
      <c r="G137" s="287"/>
      <c r="H137" s="299"/>
    </row>
    <row r="138" spans="1:8" s="243" customFormat="1" ht="17.100000000000001" hidden="1" customHeight="1" x14ac:dyDescent="0.2">
      <c r="A138" s="300">
        <v>6172</v>
      </c>
      <c r="B138" s="239">
        <v>2122</v>
      </c>
      <c r="C138" s="240">
        <v>10</v>
      </c>
      <c r="D138" s="111" t="s">
        <v>354</v>
      </c>
      <c r="E138" s="240">
        <v>90000001140</v>
      </c>
      <c r="F138" s="244" t="s">
        <v>146</v>
      </c>
      <c r="G138" s="287"/>
      <c r="H138" s="299"/>
    </row>
    <row r="139" spans="1:8" s="243" customFormat="1" ht="17.100000000000001" hidden="1" customHeight="1" x14ac:dyDescent="0.2">
      <c r="A139" s="300">
        <v>6172</v>
      </c>
      <c r="B139" s="239">
        <v>2122</v>
      </c>
      <c r="C139" s="240">
        <v>10</v>
      </c>
      <c r="D139" s="111" t="s">
        <v>355</v>
      </c>
      <c r="E139" s="240">
        <v>90000001113</v>
      </c>
      <c r="F139" s="244" t="s">
        <v>146</v>
      </c>
      <c r="G139" s="287"/>
      <c r="H139" s="299"/>
    </row>
    <row r="140" spans="1:8" s="243" customFormat="1" ht="17.100000000000001" hidden="1" customHeight="1" x14ac:dyDescent="0.2">
      <c r="A140" s="300">
        <v>6172</v>
      </c>
      <c r="B140" s="239">
        <v>2122</v>
      </c>
      <c r="C140" s="240">
        <v>10</v>
      </c>
      <c r="D140" s="111" t="s">
        <v>356</v>
      </c>
      <c r="E140" s="240">
        <v>90000001120</v>
      </c>
      <c r="F140" s="244" t="s">
        <v>146</v>
      </c>
      <c r="G140" s="287"/>
      <c r="H140" s="299"/>
    </row>
    <row r="141" spans="1:8" s="243" customFormat="1" ht="17.100000000000001" hidden="1" customHeight="1" x14ac:dyDescent="0.2">
      <c r="A141" s="300">
        <v>6172</v>
      </c>
      <c r="B141" s="239">
        <v>2122</v>
      </c>
      <c r="C141" s="240">
        <v>10</v>
      </c>
      <c r="D141" s="111" t="s">
        <v>357</v>
      </c>
      <c r="E141" s="240">
        <v>90000001200</v>
      </c>
      <c r="F141" s="244" t="s">
        <v>146</v>
      </c>
      <c r="G141" s="287"/>
      <c r="H141" s="299"/>
    </row>
    <row r="142" spans="1:8" s="243" customFormat="1" ht="17.100000000000001" hidden="1" customHeight="1" x14ac:dyDescent="0.2">
      <c r="A142" s="300">
        <v>6172</v>
      </c>
      <c r="B142" s="239">
        <v>2122</v>
      </c>
      <c r="C142" s="240">
        <v>10</v>
      </c>
      <c r="D142" s="111" t="s">
        <v>358</v>
      </c>
      <c r="E142" s="240">
        <v>90000001123</v>
      </c>
      <c r="F142" s="244" t="s">
        <v>146</v>
      </c>
      <c r="G142" s="287"/>
      <c r="H142" s="299"/>
    </row>
    <row r="143" spans="1:8" s="243" customFormat="1" ht="17.100000000000001" hidden="1" customHeight="1" x14ac:dyDescent="0.2">
      <c r="A143" s="300">
        <v>6172</v>
      </c>
      <c r="B143" s="239">
        <v>2122</v>
      </c>
      <c r="C143" s="240">
        <v>10</v>
      </c>
      <c r="D143" s="111" t="s">
        <v>359</v>
      </c>
      <c r="E143" s="240">
        <v>90000001302</v>
      </c>
      <c r="F143" s="244" t="s">
        <v>146</v>
      </c>
      <c r="G143" s="287"/>
      <c r="H143" s="299"/>
    </row>
    <row r="144" spans="1:8" s="243" customFormat="1" ht="17.100000000000001" hidden="1" customHeight="1" x14ac:dyDescent="0.2">
      <c r="A144" s="300">
        <v>6172</v>
      </c>
      <c r="B144" s="239">
        <v>2122</v>
      </c>
      <c r="C144" s="240">
        <v>10</v>
      </c>
      <c r="D144" s="111" t="s">
        <v>360</v>
      </c>
      <c r="E144" s="240">
        <v>90000001103</v>
      </c>
      <c r="F144" s="244" t="s">
        <v>146</v>
      </c>
      <c r="G144" s="287"/>
      <c r="H144" s="299"/>
    </row>
    <row r="145" spans="1:8" s="243" customFormat="1" ht="17.100000000000001" hidden="1" customHeight="1" x14ac:dyDescent="0.2">
      <c r="A145" s="300">
        <v>6172</v>
      </c>
      <c r="B145" s="239">
        <v>2122</v>
      </c>
      <c r="C145" s="240">
        <v>10</v>
      </c>
      <c r="D145" s="111" t="s">
        <v>361</v>
      </c>
      <c r="E145" s="240">
        <v>90000001204</v>
      </c>
      <c r="F145" s="244" t="s">
        <v>146</v>
      </c>
      <c r="G145" s="287"/>
      <c r="H145" s="299"/>
    </row>
    <row r="146" spans="1:8" s="243" customFormat="1" ht="17.100000000000001" hidden="1" customHeight="1" x14ac:dyDescent="0.2">
      <c r="A146" s="300">
        <v>6172</v>
      </c>
      <c r="B146" s="239">
        <v>2122</v>
      </c>
      <c r="C146" s="240">
        <v>10</v>
      </c>
      <c r="D146" s="111" t="s">
        <v>362</v>
      </c>
      <c r="E146" s="240">
        <v>90000001216</v>
      </c>
      <c r="F146" s="244" t="s">
        <v>146</v>
      </c>
      <c r="G146" s="287"/>
      <c r="H146" s="299"/>
    </row>
    <row r="147" spans="1:8" s="243" customFormat="1" ht="17.100000000000001" hidden="1" customHeight="1" x14ac:dyDescent="0.2">
      <c r="A147" s="300">
        <v>6172</v>
      </c>
      <c r="B147" s="239">
        <v>2122</v>
      </c>
      <c r="C147" s="240">
        <v>10</v>
      </c>
      <c r="D147" s="111" t="s">
        <v>363</v>
      </c>
      <c r="E147" s="240">
        <v>90000001133</v>
      </c>
      <c r="F147" s="244" t="s">
        <v>146</v>
      </c>
      <c r="G147" s="287"/>
      <c r="H147" s="299"/>
    </row>
    <row r="148" spans="1:8" s="243" customFormat="1" ht="17.100000000000001" hidden="1" customHeight="1" x14ac:dyDescent="0.2">
      <c r="A148" s="300">
        <v>6172</v>
      </c>
      <c r="B148" s="239">
        <v>2122</v>
      </c>
      <c r="C148" s="240">
        <v>10</v>
      </c>
      <c r="D148" s="111" t="s">
        <v>364</v>
      </c>
      <c r="E148" s="240">
        <v>90000001132</v>
      </c>
      <c r="F148" s="244" t="s">
        <v>146</v>
      </c>
      <c r="G148" s="287"/>
      <c r="H148" s="299"/>
    </row>
    <row r="149" spans="1:8" s="243" customFormat="1" ht="17.100000000000001" hidden="1" customHeight="1" x14ac:dyDescent="0.2">
      <c r="A149" s="300">
        <v>6172</v>
      </c>
      <c r="B149" s="239">
        <v>2122</v>
      </c>
      <c r="C149" s="240">
        <v>10</v>
      </c>
      <c r="D149" s="111" t="s">
        <v>365</v>
      </c>
      <c r="E149" s="240">
        <v>90000001402</v>
      </c>
      <c r="F149" s="244" t="s">
        <v>146</v>
      </c>
      <c r="G149" s="287"/>
      <c r="H149" s="299"/>
    </row>
    <row r="150" spans="1:8" s="243" customFormat="1" ht="17.100000000000001" hidden="1" customHeight="1" x14ac:dyDescent="0.2">
      <c r="A150" s="300">
        <v>6172</v>
      </c>
      <c r="B150" s="239">
        <v>2122</v>
      </c>
      <c r="C150" s="240">
        <v>10</v>
      </c>
      <c r="D150" s="111" t="s">
        <v>366</v>
      </c>
      <c r="E150" s="240">
        <v>90000001174</v>
      </c>
      <c r="F150" s="244" t="s">
        <v>146</v>
      </c>
      <c r="G150" s="287"/>
      <c r="H150" s="299"/>
    </row>
    <row r="151" spans="1:8" s="243" customFormat="1" ht="17.100000000000001" hidden="1" customHeight="1" thickBot="1" x14ac:dyDescent="0.25">
      <c r="A151" s="302">
        <v>6172</v>
      </c>
      <c r="B151" s="295">
        <v>2122</v>
      </c>
      <c r="C151" s="296">
        <v>10</v>
      </c>
      <c r="D151" s="117" t="s">
        <v>367</v>
      </c>
      <c r="E151" s="296">
        <v>90000001223</v>
      </c>
      <c r="F151" s="297" t="s">
        <v>146</v>
      </c>
      <c r="G151" s="298"/>
      <c r="H151" s="299"/>
    </row>
    <row r="152" spans="1:8" s="30" customFormat="1" ht="17.100000000000001" hidden="1" customHeight="1" thickTop="1" thickBot="1" x14ac:dyDescent="0.3">
      <c r="A152" s="206" t="s">
        <v>153</v>
      </c>
      <c r="B152" s="207"/>
      <c r="C152" s="208"/>
      <c r="D152" s="208"/>
      <c r="E152" s="208"/>
      <c r="F152" s="209"/>
      <c r="G152" s="52">
        <f>SUM(G129:G151)</f>
        <v>0</v>
      </c>
    </row>
    <row r="153" spans="1:8" ht="17.100000000000001" customHeight="1" thickTop="1" x14ac:dyDescent="0.2">
      <c r="A153" s="54" t="s">
        <v>369</v>
      </c>
      <c r="B153" s="123"/>
      <c r="C153" s="124"/>
      <c r="D153" s="124"/>
      <c r="E153" s="124"/>
      <c r="F153" s="51"/>
      <c r="G153" s="178"/>
    </row>
    <row r="154" spans="1:8" ht="17.100000000000001" customHeight="1" x14ac:dyDescent="0.2">
      <c r="A154" s="238" t="s">
        <v>144</v>
      </c>
      <c r="B154" s="239" t="s">
        <v>145</v>
      </c>
      <c r="C154" s="240">
        <v>6</v>
      </c>
      <c r="D154" s="303" t="s">
        <v>264</v>
      </c>
      <c r="E154" s="240">
        <v>90000001600</v>
      </c>
      <c r="F154" s="244" t="s">
        <v>146</v>
      </c>
      <c r="G154" s="287">
        <v>27000</v>
      </c>
    </row>
    <row r="155" spans="1:8" ht="17.100000000000001" customHeight="1" thickBot="1" x14ac:dyDescent="0.25">
      <c r="A155" s="300">
        <v>6172</v>
      </c>
      <c r="B155" s="239">
        <v>2122</v>
      </c>
      <c r="C155" s="240">
        <v>6</v>
      </c>
      <c r="D155" s="303" t="s">
        <v>412</v>
      </c>
      <c r="E155" s="240">
        <v>90000001599</v>
      </c>
      <c r="F155" s="244" t="s">
        <v>146</v>
      </c>
      <c r="G155" s="301">
        <f>150-52</f>
        <v>98</v>
      </c>
    </row>
    <row r="156" spans="1:8" s="372" customFormat="1" ht="17.100000000000001" customHeight="1" thickTop="1" thickBot="1" x14ac:dyDescent="0.3">
      <c r="A156" s="373" t="s">
        <v>154</v>
      </c>
      <c r="B156" s="374"/>
      <c r="C156" s="375"/>
      <c r="D156" s="375"/>
      <c r="E156" s="375"/>
      <c r="F156" s="376"/>
      <c r="G156" s="377">
        <f>SUM(G154:G155)</f>
        <v>27098</v>
      </c>
    </row>
    <row r="157" spans="1:8" ht="17.100000000000001" customHeight="1" thickTop="1" x14ac:dyDescent="0.2">
      <c r="A157" s="54" t="s">
        <v>370</v>
      </c>
      <c r="B157" s="138"/>
      <c r="C157" s="124"/>
      <c r="D157" s="124"/>
      <c r="E157" s="124"/>
      <c r="F157" s="51"/>
      <c r="G157" s="178"/>
    </row>
    <row r="158" spans="1:8" s="243" customFormat="1" ht="23.25" customHeight="1" x14ac:dyDescent="0.2">
      <c r="A158" s="238" t="s">
        <v>144</v>
      </c>
      <c r="B158" s="239" t="s">
        <v>145</v>
      </c>
      <c r="C158" s="240">
        <v>6</v>
      </c>
      <c r="D158" s="240" t="s">
        <v>331</v>
      </c>
      <c r="E158" s="240">
        <v>90000001601</v>
      </c>
      <c r="F158" s="244" t="s">
        <v>146</v>
      </c>
      <c r="G158" s="287">
        <f>'[1]PO - kultura'!$AH$14</f>
        <v>2006</v>
      </c>
    </row>
    <row r="159" spans="1:8" s="243" customFormat="1" ht="14.25" x14ac:dyDescent="0.2">
      <c r="A159" s="238" t="s">
        <v>144</v>
      </c>
      <c r="B159" s="239" t="s">
        <v>145</v>
      </c>
      <c r="C159" s="240">
        <v>6</v>
      </c>
      <c r="D159" s="240" t="s">
        <v>332</v>
      </c>
      <c r="E159" s="240">
        <v>90000001602</v>
      </c>
      <c r="F159" s="244" t="s">
        <v>146</v>
      </c>
      <c r="G159" s="287">
        <f>'[1]PO - kultura'!$AH$15</f>
        <v>3525</v>
      </c>
    </row>
    <row r="160" spans="1:8" s="243" customFormat="1" ht="14.25" x14ac:dyDescent="0.2">
      <c r="A160" s="238" t="s">
        <v>144</v>
      </c>
      <c r="B160" s="239" t="s">
        <v>145</v>
      </c>
      <c r="C160" s="240">
        <v>6</v>
      </c>
      <c r="D160" s="303" t="s">
        <v>333</v>
      </c>
      <c r="E160" s="240">
        <v>90000001608</v>
      </c>
      <c r="F160" s="244" t="s">
        <v>146</v>
      </c>
      <c r="G160" s="287">
        <f>'[1]PO - kultura'!$AH$21</f>
        <v>1016</v>
      </c>
    </row>
    <row r="161" spans="1:8" s="243" customFormat="1" ht="14.25" x14ac:dyDescent="0.2">
      <c r="A161" s="238" t="str">
        <f t="shared" ref="A161:B165" si="0">A160</f>
        <v>6172</v>
      </c>
      <c r="B161" s="239" t="str">
        <f t="shared" si="0"/>
        <v>2122</v>
      </c>
      <c r="C161" s="240">
        <v>6</v>
      </c>
      <c r="D161" s="303" t="s">
        <v>334</v>
      </c>
      <c r="E161" s="240">
        <v>90000001604</v>
      </c>
      <c r="F161" s="244" t="s">
        <v>146</v>
      </c>
      <c r="G161" s="287">
        <f>'[1]PO - kultura'!$AH$17</f>
        <v>799</v>
      </c>
    </row>
    <row r="162" spans="1:8" s="243" customFormat="1" ht="17.100000000000001" hidden="1" customHeight="1" x14ac:dyDescent="0.2">
      <c r="A162" s="238" t="str">
        <f>A161</f>
        <v>6172</v>
      </c>
      <c r="B162" s="239" t="str">
        <f>B161</f>
        <v>2122</v>
      </c>
      <c r="C162" s="240">
        <v>6</v>
      </c>
      <c r="D162" s="303" t="s">
        <v>335</v>
      </c>
      <c r="E162" s="240">
        <v>90000001605</v>
      </c>
      <c r="F162" s="244" t="s">
        <v>146</v>
      </c>
      <c r="G162" s="287">
        <f>'[1]PO - kultura'!$AH$18</f>
        <v>0</v>
      </c>
    </row>
    <row r="163" spans="1:8" s="243" customFormat="1" ht="17.100000000000001" customHeight="1" x14ac:dyDescent="0.2">
      <c r="A163" s="238" t="str">
        <f>A162</f>
        <v>6172</v>
      </c>
      <c r="B163" s="239" t="str">
        <f>B162</f>
        <v>2122</v>
      </c>
      <c r="C163" s="240">
        <v>6</v>
      </c>
      <c r="D163" s="303" t="s">
        <v>336</v>
      </c>
      <c r="E163" s="240">
        <v>90000001606</v>
      </c>
      <c r="F163" s="244" t="s">
        <v>146</v>
      </c>
      <c r="G163" s="287">
        <f>'[1]PO - kultura'!$AH$19</f>
        <v>686</v>
      </c>
    </row>
    <row r="164" spans="1:8" s="243" customFormat="1" ht="17.100000000000001" customHeight="1" x14ac:dyDescent="0.2">
      <c r="A164" s="238" t="str">
        <f t="shared" si="0"/>
        <v>6172</v>
      </c>
      <c r="B164" s="239" t="str">
        <f t="shared" si="0"/>
        <v>2122</v>
      </c>
      <c r="C164" s="240">
        <v>6</v>
      </c>
      <c r="D164" s="303" t="s">
        <v>337</v>
      </c>
      <c r="E164" s="240">
        <v>90000001607</v>
      </c>
      <c r="F164" s="244" t="s">
        <v>146</v>
      </c>
      <c r="G164" s="287">
        <f>'[1]PO - kultura'!$AH$20</f>
        <v>823</v>
      </c>
    </row>
    <row r="165" spans="1:8" s="243" customFormat="1" ht="13.5" customHeight="1" thickBot="1" x14ac:dyDescent="0.25">
      <c r="A165" s="238" t="str">
        <f t="shared" si="0"/>
        <v>6172</v>
      </c>
      <c r="B165" s="239" t="str">
        <f t="shared" si="0"/>
        <v>2122</v>
      </c>
      <c r="C165" s="240">
        <v>6</v>
      </c>
      <c r="D165" s="303" t="s">
        <v>338</v>
      </c>
      <c r="E165" s="240">
        <v>90000001603</v>
      </c>
      <c r="F165" s="244" t="s">
        <v>146</v>
      </c>
      <c r="G165" s="287">
        <f>'[1]PO - kultura'!$AH$16</f>
        <v>927</v>
      </c>
    </row>
    <row r="166" spans="1:8" s="381" customFormat="1" ht="16.5" thickTop="1" thickBot="1" x14ac:dyDescent="0.3">
      <c r="A166" s="378" t="s">
        <v>155</v>
      </c>
      <c r="B166" s="374"/>
      <c r="C166" s="375"/>
      <c r="D166" s="375"/>
      <c r="E166" s="375"/>
      <c r="F166" s="376"/>
      <c r="G166" s="379">
        <f>SUM(G162:G165,G158:G161)</f>
        <v>9782</v>
      </c>
      <c r="H166" s="380"/>
    </row>
    <row r="167" spans="1:8" ht="17.100000000000001" customHeight="1" thickTop="1" x14ac:dyDescent="0.2">
      <c r="A167" s="54" t="s">
        <v>371</v>
      </c>
      <c r="B167" s="138"/>
      <c r="C167" s="124"/>
      <c r="D167" s="124"/>
      <c r="E167" s="124"/>
      <c r="F167" s="51"/>
      <c r="G167" s="178"/>
    </row>
    <row r="168" spans="1:8" s="243" customFormat="1" ht="17.100000000000001" customHeight="1" thickBot="1" x14ac:dyDescent="0.25">
      <c r="A168" s="238" t="s">
        <v>144</v>
      </c>
      <c r="B168" s="239" t="s">
        <v>145</v>
      </c>
      <c r="C168" s="240">
        <v>13</v>
      </c>
      <c r="D168" s="240" t="s">
        <v>332</v>
      </c>
      <c r="E168" s="240">
        <v>90000001602</v>
      </c>
      <c r="F168" s="244" t="s">
        <v>146</v>
      </c>
      <c r="G168" s="287">
        <v>100</v>
      </c>
    </row>
    <row r="169" spans="1:8" s="381" customFormat="1" ht="17.100000000000001" customHeight="1" thickTop="1" thickBot="1" x14ac:dyDescent="0.3">
      <c r="A169" s="378" t="s">
        <v>155</v>
      </c>
      <c r="B169" s="374"/>
      <c r="C169" s="375"/>
      <c r="D169" s="375"/>
      <c r="E169" s="375"/>
      <c r="F169" s="376"/>
      <c r="G169" s="379">
        <f>SUM(G168)</f>
        <v>100</v>
      </c>
    </row>
    <row r="170" spans="1:8" s="205" customFormat="1" ht="17.100000000000001" customHeight="1" thickTop="1" x14ac:dyDescent="0.25">
      <c r="A170" s="54" t="s">
        <v>372</v>
      </c>
      <c r="B170" s="201"/>
      <c r="C170" s="202"/>
      <c r="D170" s="202" t="s">
        <v>373</v>
      </c>
      <c r="E170" s="202"/>
      <c r="F170" s="203"/>
      <c r="G170" s="204"/>
    </row>
    <row r="171" spans="1:8" s="243" customFormat="1" ht="17.100000000000001" customHeight="1" x14ac:dyDescent="0.2">
      <c r="A171" s="238" t="str">
        <f>A165</f>
        <v>6172</v>
      </c>
      <c r="B171" s="239" t="str">
        <f>B165</f>
        <v>2122</v>
      </c>
      <c r="C171" s="240">
        <v>6</v>
      </c>
      <c r="D171" s="305" t="s">
        <v>265</v>
      </c>
      <c r="E171" s="240">
        <v>90000001631</v>
      </c>
      <c r="F171" s="244" t="s">
        <v>146</v>
      </c>
      <c r="G171" s="287">
        <v>325</v>
      </c>
    </row>
    <row r="172" spans="1:8" s="293" customFormat="1" ht="25.5" x14ac:dyDescent="0.2">
      <c r="A172" s="288" t="str">
        <f t="shared" ref="A172:B179" si="1">A171</f>
        <v>6172</v>
      </c>
      <c r="B172" s="289" t="str">
        <f t="shared" si="1"/>
        <v>2122</v>
      </c>
      <c r="C172" s="290">
        <v>6</v>
      </c>
      <c r="D172" s="306" t="s">
        <v>266</v>
      </c>
      <c r="E172" s="290">
        <v>90000001632</v>
      </c>
      <c r="F172" s="291" t="s">
        <v>146</v>
      </c>
      <c r="G172" s="287">
        <v>340</v>
      </c>
    </row>
    <row r="173" spans="1:8" s="243" customFormat="1" ht="17.100000000000001" customHeight="1" x14ac:dyDescent="0.2">
      <c r="A173" s="238" t="str">
        <f t="shared" si="1"/>
        <v>6172</v>
      </c>
      <c r="B173" s="239" t="str">
        <f t="shared" si="1"/>
        <v>2122</v>
      </c>
      <c r="C173" s="240">
        <v>6</v>
      </c>
      <c r="D173" s="305" t="s">
        <v>339</v>
      </c>
      <c r="E173" s="240">
        <v>90000001633</v>
      </c>
      <c r="F173" s="244" t="s">
        <v>146</v>
      </c>
      <c r="G173" s="287">
        <v>807</v>
      </c>
    </row>
    <row r="174" spans="1:8" s="293" customFormat="1" ht="26.25" customHeight="1" x14ac:dyDescent="0.2">
      <c r="A174" s="288" t="str">
        <f t="shared" si="1"/>
        <v>6172</v>
      </c>
      <c r="B174" s="289" t="str">
        <f t="shared" si="1"/>
        <v>2122</v>
      </c>
      <c r="C174" s="290">
        <v>6</v>
      </c>
      <c r="D174" s="306" t="s">
        <v>267</v>
      </c>
      <c r="E174" s="290">
        <v>90000001634</v>
      </c>
      <c r="F174" s="291" t="s">
        <v>146</v>
      </c>
      <c r="G174" s="287">
        <v>47</v>
      </c>
    </row>
    <row r="175" spans="1:8" s="243" customFormat="1" ht="17.100000000000001" customHeight="1" x14ac:dyDescent="0.2">
      <c r="A175" s="238" t="str">
        <f t="shared" si="1"/>
        <v>6172</v>
      </c>
      <c r="B175" s="239" t="str">
        <f t="shared" si="1"/>
        <v>2122</v>
      </c>
      <c r="C175" s="240">
        <v>6</v>
      </c>
      <c r="D175" s="305" t="s">
        <v>268</v>
      </c>
      <c r="E175" s="240">
        <v>90000001635</v>
      </c>
      <c r="F175" s="244" t="s">
        <v>146</v>
      </c>
      <c r="G175" s="287">
        <v>638</v>
      </c>
    </row>
    <row r="176" spans="1:8" s="293" customFormat="1" ht="29.25" customHeight="1" x14ac:dyDescent="0.2">
      <c r="A176" s="288" t="str">
        <f t="shared" si="1"/>
        <v>6172</v>
      </c>
      <c r="B176" s="289" t="str">
        <f t="shared" si="1"/>
        <v>2122</v>
      </c>
      <c r="C176" s="290">
        <v>6</v>
      </c>
      <c r="D176" s="306" t="s">
        <v>269</v>
      </c>
      <c r="E176" s="290">
        <v>90000001636</v>
      </c>
      <c r="F176" s="291" t="s">
        <v>146</v>
      </c>
      <c r="G176" s="287">
        <v>125</v>
      </c>
    </row>
    <row r="177" spans="1:7" s="243" customFormat="1" ht="16.5" customHeight="1" x14ac:dyDescent="0.2">
      <c r="A177" s="238" t="str">
        <f t="shared" si="1"/>
        <v>6172</v>
      </c>
      <c r="B177" s="239" t="str">
        <f t="shared" si="1"/>
        <v>2122</v>
      </c>
      <c r="C177" s="240">
        <v>6</v>
      </c>
      <c r="D177" s="305" t="s">
        <v>270</v>
      </c>
      <c r="E177" s="240">
        <v>90000001637</v>
      </c>
      <c r="F177" s="244" t="s">
        <v>146</v>
      </c>
      <c r="G177" s="287">
        <v>900</v>
      </c>
    </row>
    <row r="178" spans="1:7" s="293" customFormat="1" ht="25.5" x14ac:dyDescent="0.2">
      <c r="A178" s="288" t="str">
        <f t="shared" si="1"/>
        <v>6172</v>
      </c>
      <c r="B178" s="289" t="str">
        <f t="shared" si="1"/>
        <v>2122</v>
      </c>
      <c r="C178" s="290">
        <v>6</v>
      </c>
      <c r="D178" s="306" t="s">
        <v>271</v>
      </c>
      <c r="E178" s="290">
        <v>90000001638</v>
      </c>
      <c r="F178" s="291" t="s">
        <v>146</v>
      </c>
      <c r="G178" s="287">
        <v>1711</v>
      </c>
    </row>
    <row r="179" spans="1:7" s="293" customFormat="1" ht="27.75" customHeight="1" x14ac:dyDescent="0.2">
      <c r="A179" s="288" t="str">
        <f t="shared" si="1"/>
        <v>6172</v>
      </c>
      <c r="B179" s="289" t="str">
        <f t="shared" si="1"/>
        <v>2122</v>
      </c>
      <c r="C179" s="290">
        <v>6</v>
      </c>
      <c r="D179" s="306" t="s">
        <v>272</v>
      </c>
      <c r="E179" s="290">
        <v>90000001639</v>
      </c>
      <c r="F179" s="291" t="s">
        <v>146</v>
      </c>
      <c r="G179" s="287">
        <v>1046</v>
      </c>
    </row>
    <row r="180" spans="1:7" s="293" customFormat="1" ht="30" customHeight="1" x14ac:dyDescent="0.2">
      <c r="A180" s="288" t="str">
        <f t="shared" ref="A180:B182" si="2">A179</f>
        <v>6172</v>
      </c>
      <c r="B180" s="289" t="str">
        <f t="shared" si="2"/>
        <v>2122</v>
      </c>
      <c r="C180" s="290">
        <v>6</v>
      </c>
      <c r="D180" s="306" t="s">
        <v>340</v>
      </c>
      <c r="E180" s="290">
        <v>90000001640</v>
      </c>
      <c r="F180" s="291" t="s">
        <v>146</v>
      </c>
      <c r="G180" s="287">
        <v>795</v>
      </c>
    </row>
    <row r="181" spans="1:7" s="293" customFormat="1" ht="26.25" customHeight="1" x14ac:dyDescent="0.2">
      <c r="A181" s="288" t="str">
        <f t="shared" si="2"/>
        <v>6172</v>
      </c>
      <c r="B181" s="289" t="str">
        <f t="shared" si="2"/>
        <v>2122</v>
      </c>
      <c r="C181" s="290">
        <v>6</v>
      </c>
      <c r="D181" s="306" t="s">
        <v>273</v>
      </c>
      <c r="E181" s="290">
        <v>90000001641</v>
      </c>
      <c r="F181" s="291" t="s">
        <v>146</v>
      </c>
      <c r="G181" s="287">
        <v>581</v>
      </c>
    </row>
    <row r="182" spans="1:7" s="243" customFormat="1" ht="26.25" customHeight="1" x14ac:dyDescent="0.2">
      <c r="A182" s="238" t="str">
        <f t="shared" si="2"/>
        <v>6172</v>
      </c>
      <c r="B182" s="239" t="str">
        <f t="shared" si="2"/>
        <v>2122</v>
      </c>
      <c r="C182" s="240">
        <v>6</v>
      </c>
      <c r="D182" s="305" t="s">
        <v>274</v>
      </c>
      <c r="E182" s="240">
        <v>90000001642</v>
      </c>
      <c r="F182" s="244" t="s">
        <v>146</v>
      </c>
      <c r="G182" s="287">
        <v>1505</v>
      </c>
    </row>
    <row r="183" spans="1:7" s="243" customFormat="1" ht="26.25" customHeight="1" x14ac:dyDescent="0.2">
      <c r="A183" s="238">
        <v>6172</v>
      </c>
      <c r="B183" s="239">
        <v>2122</v>
      </c>
      <c r="C183" s="240">
        <v>6</v>
      </c>
      <c r="D183" s="312" t="s">
        <v>275</v>
      </c>
      <c r="E183" s="240">
        <v>90000001644</v>
      </c>
      <c r="F183" s="244" t="s">
        <v>146</v>
      </c>
      <c r="G183" s="287">
        <v>210</v>
      </c>
    </row>
    <row r="184" spans="1:7" s="243" customFormat="1" ht="22.5" customHeight="1" x14ac:dyDescent="0.2">
      <c r="A184" s="238">
        <f t="shared" ref="A184:B185" si="3">A183</f>
        <v>6172</v>
      </c>
      <c r="B184" s="239">
        <f t="shared" si="3"/>
        <v>2122</v>
      </c>
      <c r="C184" s="240">
        <v>6</v>
      </c>
      <c r="D184" s="305" t="s">
        <v>276</v>
      </c>
      <c r="E184" s="240">
        <v>90000001645</v>
      </c>
      <c r="F184" s="244" t="s">
        <v>146</v>
      </c>
      <c r="G184" s="287">
        <v>1428</v>
      </c>
    </row>
    <row r="185" spans="1:7" s="243" customFormat="1" ht="22.5" customHeight="1" x14ac:dyDescent="0.2">
      <c r="A185" s="238">
        <f t="shared" si="3"/>
        <v>6172</v>
      </c>
      <c r="B185" s="239">
        <f t="shared" si="3"/>
        <v>2122</v>
      </c>
      <c r="C185" s="240">
        <v>6</v>
      </c>
      <c r="D185" s="305" t="s">
        <v>277</v>
      </c>
      <c r="E185" s="240">
        <v>90000001646</v>
      </c>
      <c r="F185" s="244" t="s">
        <v>146</v>
      </c>
      <c r="G185" s="287">
        <v>131</v>
      </c>
    </row>
    <row r="186" spans="1:7" s="243" customFormat="1" ht="22.5" customHeight="1" thickBot="1" x14ac:dyDescent="0.25">
      <c r="A186" s="294">
        <f>A185</f>
        <v>6172</v>
      </c>
      <c r="B186" s="295">
        <f>B185</f>
        <v>2122</v>
      </c>
      <c r="C186" s="296">
        <v>6</v>
      </c>
      <c r="D186" s="342" t="s">
        <v>278</v>
      </c>
      <c r="E186" s="296">
        <v>90000001647</v>
      </c>
      <c r="F186" s="297" t="s">
        <v>146</v>
      </c>
      <c r="G186" s="298">
        <v>750</v>
      </c>
    </row>
    <row r="187" spans="1:7" s="293" customFormat="1" ht="17.100000000000001" customHeight="1" thickTop="1" thickBot="1" x14ac:dyDescent="0.25">
      <c r="A187" s="308"/>
      <c r="B187" s="308"/>
      <c r="C187" s="309"/>
      <c r="D187" s="307"/>
      <c r="E187" s="309"/>
      <c r="F187" s="310"/>
      <c r="G187" s="311" t="s">
        <v>413</v>
      </c>
    </row>
    <row r="188" spans="1:7" s="382" customFormat="1" ht="26.25" customHeight="1" thickTop="1" thickBot="1" x14ac:dyDescent="0.25">
      <c r="A188" s="362" t="s">
        <v>3</v>
      </c>
      <c r="B188" s="363" t="s">
        <v>4</v>
      </c>
      <c r="C188" s="364" t="s">
        <v>5</v>
      </c>
      <c r="D188" s="364"/>
      <c r="E188" s="364" t="s">
        <v>143</v>
      </c>
      <c r="F188" s="365" t="s">
        <v>6</v>
      </c>
      <c r="G188" s="366" t="s">
        <v>408</v>
      </c>
    </row>
    <row r="189" spans="1:7" s="243" customFormat="1" ht="17.100000000000001" customHeight="1" thickTop="1" x14ac:dyDescent="0.2">
      <c r="A189" s="238">
        <f>A186</f>
        <v>6172</v>
      </c>
      <c r="B189" s="239">
        <f>B186</f>
        <v>2122</v>
      </c>
      <c r="C189" s="240">
        <v>6</v>
      </c>
      <c r="D189" s="313" t="s">
        <v>279</v>
      </c>
      <c r="E189" s="240">
        <v>90000001648</v>
      </c>
      <c r="F189" s="244" t="s">
        <v>146</v>
      </c>
      <c r="G189" s="287">
        <v>129</v>
      </c>
    </row>
    <row r="190" spans="1:7" s="243" customFormat="1" ht="17.100000000000001" customHeight="1" x14ac:dyDescent="0.2">
      <c r="A190" s="238">
        <f t="shared" ref="A190:B201" si="4">A189</f>
        <v>6172</v>
      </c>
      <c r="B190" s="239">
        <f t="shared" si="4"/>
        <v>2122</v>
      </c>
      <c r="C190" s="240">
        <v>6</v>
      </c>
      <c r="D190" s="313" t="s">
        <v>280</v>
      </c>
      <c r="E190" s="240">
        <v>90000001649</v>
      </c>
      <c r="F190" s="244" t="s">
        <v>146</v>
      </c>
      <c r="G190" s="287">
        <v>158</v>
      </c>
    </row>
    <row r="191" spans="1:7" s="243" customFormat="1" ht="17.100000000000001" customHeight="1" x14ac:dyDescent="0.2">
      <c r="A191" s="238">
        <f t="shared" si="4"/>
        <v>6172</v>
      </c>
      <c r="B191" s="239">
        <f t="shared" si="4"/>
        <v>2122</v>
      </c>
      <c r="C191" s="240">
        <v>6</v>
      </c>
      <c r="D191" s="313" t="s">
        <v>281</v>
      </c>
      <c r="E191" s="240">
        <v>90000001650</v>
      </c>
      <c r="F191" s="244" t="s">
        <v>146</v>
      </c>
      <c r="G191" s="287">
        <v>323</v>
      </c>
    </row>
    <row r="192" spans="1:7" s="243" customFormat="1" ht="17.100000000000001" customHeight="1" x14ac:dyDescent="0.2">
      <c r="A192" s="238">
        <f t="shared" si="4"/>
        <v>6172</v>
      </c>
      <c r="B192" s="239">
        <f t="shared" si="4"/>
        <v>2122</v>
      </c>
      <c r="C192" s="240">
        <v>6</v>
      </c>
      <c r="D192" s="313" t="s">
        <v>282</v>
      </c>
      <c r="E192" s="240">
        <v>90000001651</v>
      </c>
      <c r="F192" s="244" t="s">
        <v>146</v>
      </c>
      <c r="G192" s="287">
        <v>65</v>
      </c>
    </row>
    <row r="193" spans="1:7" s="243" customFormat="1" ht="17.100000000000001" customHeight="1" x14ac:dyDescent="0.2">
      <c r="A193" s="238">
        <f t="shared" si="4"/>
        <v>6172</v>
      </c>
      <c r="B193" s="239">
        <f t="shared" si="4"/>
        <v>2122</v>
      </c>
      <c r="C193" s="240">
        <v>6</v>
      </c>
      <c r="D193" s="313" t="s">
        <v>283</v>
      </c>
      <c r="E193" s="240">
        <v>90000001652</v>
      </c>
      <c r="F193" s="244" t="s">
        <v>146</v>
      </c>
      <c r="G193" s="287">
        <v>773</v>
      </c>
    </row>
    <row r="194" spans="1:7" s="243" customFormat="1" ht="17.100000000000001" customHeight="1" x14ac:dyDescent="0.2">
      <c r="A194" s="238">
        <f t="shared" si="4"/>
        <v>6172</v>
      </c>
      <c r="B194" s="239">
        <f t="shared" si="4"/>
        <v>2122</v>
      </c>
      <c r="C194" s="240">
        <v>6</v>
      </c>
      <c r="D194" s="313" t="s">
        <v>284</v>
      </c>
      <c r="E194" s="240">
        <v>90000001653</v>
      </c>
      <c r="F194" s="244" t="s">
        <v>146</v>
      </c>
      <c r="G194" s="287">
        <v>130</v>
      </c>
    </row>
    <row r="195" spans="1:7" s="243" customFormat="1" ht="17.100000000000001" customHeight="1" x14ac:dyDescent="0.2">
      <c r="A195" s="238">
        <f t="shared" si="4"/>
        <v>6172</v>
      </c>
      <c r="B195" s="239">
        <f t="shared" si="4"/>
        <v>2122</v>
      </c>
      <c r="C195" s="240">
        <v>6</v>
      </c>
      <c r="D195" s="313" t="s">
        <v>285</v>
      </c>
      <c r="E195" s="240">
        <v>90000001654</v>
      </c>
      <c r="F195" s="244" t="s">
        <v>146</v>
      </c>
      <c r="G195" s="287">
        <v>916</v>
      </c>
    </row>
    <row r="196" spans="1:7" s="243" customFormat="1" ht="17.100000000000001" customHeight="1" x14ac:dyDescent="0.2">
      <c r="A196" s="238">
        <f t="shared" si="4"/>
        <v>6172</v>
      </c>
      <c r="B196" s="239">
        <f t="shared" si="4"/>
        <v>2122</v>
      </c>
      <c r="C196" s="240">
        <v>6</v>
      </c>
      <c r="D196" s="313" t="s">
        <v>286</v>
      </c>
      <c r="E196" s="240">
        <v>90000001655</v>
      </c>
      <c r="F196" s="244" t="s">
        <v>146</v>
      </c>
      <c r="G196" s="287">
        <v>167</v>
      </c>
    </row>
    <row r="197" spans="1:7" s="243" customFormat="1" ht="17.100000000000001" customHeight="1" x14ac:dyDescent="0.2">
      <c r="A197" s="238">
        <f t="shared" si="4"/>
        <v>6172</v>
      </c>
      <c r="B197" s="239">
        <f t="shared" si="4"/>
        <v>2122</v>
      </c>
      <c r="C197" s="240">
        <v>6</v>
      </c>
      <c r="D197" s="313" t="s">
        <v>287</v>
      </c>
      <c r="E197" s="240">
        <v>90000001656</v>
      </c>
      <c r="F197" s="244" t="s">
        <v>146</v>
      </c>
      <c r="G197" s="287">
        <v>2960</v>
      </c>
    </row>
    <row r="198" spans="1:7" s="243" customFormat="1" ht="17.100000000000001" customHeight="1" x14ac:dyDescent="0.2">
      <c r="A198" s="238">
        <f t="shared" si="4"/>
        <v>6172</v>
      </c>
      <c r="B198" s="239">
        <f t="shared" si="4"/>
        <v>2122</v>
      </c>
      <c r="C198" s="240">
        <v>6</v>
      </c>
      <c r="D198" s="314" t="s">
        <v>288</v>
      </c>
      <c r="E198" s="240">
        <v>90000001657</v>
      </c>
      <c r="F198" s="244" t="s">
        <v>146</v>
      </c>
      <c r="G198" s="287">
        <v>480</v>
      </c>
    </row>
    <row r="199" spans="1:7" s="243" customFormat="1" ht="17.100000000000001" customHeight="1" x14ac:dyDescent="0.2">
      <c r="A199" s="238">
        <f>A198</f>
        <v>6172</v>
      </c>
      <c r="B199" s="239">
        <f>B198</f>
        <v>2122</v>
      </c>
      <c r="C199" s="240">
        <v>6</v>
      </c>
      <c r="D199" s="313" t="s">
        <v>414</v>
      </c>
      <c r="E199" s="240">
        <v>90000001658</v>
      </c>
      <c r="F199" s="244" t="s">
        <v>146</v>
      </c>
      <c r="G199" s="287">
        <v>320</v>
      </c>
    </row>
    <row r="200" spans="1:7" s="243" customFormat="1" ht="17.100000000000001" customHeight="1" x14ac:dyDescent="0.2">
      <c r="A200" s="238">
        <f t="shared" si="4"/>
        <v>6172</v>
      </c>
      <c r="B200" s="239">
        <f t="shared" si="4"/>
        <v>2122</v>
      </c>
      <c r="C200" s="240">
        <v>6</v>
      </c>
      <c r="D200" s="313" t="s">
        <v>289</v>
      </c>
      <c r="E200" s="240">
        <v>90000001659</v>
      </c>
      <c r="F200" s="244" t="s">
        <v>146</v>
      </c>
      <c r="G200" s="287">
        <v>1791</v>
      </c>
    </row>
    <row r="201" spans="1:7" s="243" customFormat="1" ht="17.100000000000001" customHeight="1" x14ac:dyDescent="0.2">
      <c r="A201" s="238">
        <f t="shared" si="4"/>
        <v>6172</v>
      </c>
      <c r="B201" s="239">
        <f t="shared" si="4"/>
        <v>2122</v>
      </c>
      <c r="C201" s="240">
        <v>6</v>
      </c>
      <c r="D201" s="313" t="s">
        <v>290</v>
      </c>
      <c r="E201" s="240">
        <v>90000001660</v>
      </c>
      <c r="F201" s="244" t="s">
        <v>146</v>
      </c>
      <c r="G201" s="287">
        <v>597</v>
      </c>
    </row>
    <row r="202" spans="1:7" s="243" customFormat="1" ht="17.100000000000001" customHeight="1" x14ac:dyDescent="0.2">
      <c r="A202" s="238">
        <f t="shared" ref="A202:B204" si="5">A201</f>
        <v>6172</v>
      </c>
      <c r="B202" s="239">
        <f t="shared" si="5"/>
        <v>2122</v>
      </c>
      <c r="C202" s="240">
        <v>6</v>
      </c>
      <c r="D202" s="313" t="s">
        <v>291</v>
      </c>
      <c r="E202" s="240">
        <v>90000001661</v>
      </c>
      <c r="F202" s="244" t="s">
        <v>146</v>
      </c>
      <c r="G202" s="287">
        <v>872</v>
      </c>
    </row>
    <row r="203" spans="1:7" s="243" customFormat="1" ht="17.100000000000001" customHeight="1" x14ac:dyDescent="0.2">
      <c r="A203" s="238">
        <f t="shared" si="5"/>
        <v>6172</v>
      </c>
      <c r="B203" s="239">
        <f t="shared" si="5"/>
        <v>2122</v>
      </c>
      <c r="C203" s="240">
        <v>6</v>
      </c>
      <c r="D203" s="313" t="s">
        <v>292</v>
      </c>
      <c r="E203" s="240">
        <v>90000001662</v>
      </c>
      <c r="F203" s="244" t="s">
        <v>146</v>
      </c>
      <c r="G203" s="287">
        <v>900</v>
      </c>
    </row>
    <row r="204" spans="1:7" s="243" customFormat="1" ht="17.100000000000001" customHeight="1" thickBot="1" x14ac:dyDescent="0.25">
      <c r="A204" s="294">
        <f t="shared" si="5"/>
        <v>6172</v>
      </c>
      <c r="B204" s="295">
        <f t="shared" si="5"/>
        <v>2122</v>
      </c>
      <c r="C204" s="296">
        <v>6</v>
      </c>
      <c r="D204" s="315" t="s">
        <v>293</v>
      </c>
      <c r="E204" s="296">
        <v>90000001663</v>
      </c>
      <c r="F204" s="297" t="s">
        <v>146</v>
      </c>
      <c r="G204" s="287">
        <v>1811</v>
      </c>
    </row>
    <row r="205" spans="1:7" s="381" customFormat="1" ht="17.100000000000001" customHeight="1" thickTop="1" thickBot="1" x14ac:dyDescent="0.3">
      <c r="A205" s="373" t="s">
        <v>156</v>
      </c>
      <c r="B205" s="374"/>
      <c r="C205" s="375"/>
      <c r="D205" s="375"/>
      <c r="E205" s="375"/>
      <c r="F205" s="376"/>
      <c r="G205" s="379">
        <f>SUM(G171:G204)</f>
        <v>23731</v>
      </c>
    </row>
    <row r="206" spans="1:7" s="243" customFormat="1" ht="17.100000000000001" customHeight="1" thickTop="1" x14ac:dyDescent="0.2">
      <c r="A206" s="54" t="s">
        <v>374</v>
      </c>
      <c r="B206" s="138"/>
      <c r="C206" s="124"/>
      <c r="D206" s="124"/>
      <c r="E206" s="124"/>
      <c r="F206" s="51"/>
      <c r="G206" s="178"/>
    </row>
    <row r="207" spans="1:7" s="243" customFormat="1" ht="17.100000000000001" hidden="1" customHeight="1" x14ac:dyDescent="0.2">
      <c r="A207" s="238">
        <v>6172</v>
      </c>
      <c r="B207" s="239">
        <v>2122</v>
      </c>
      <c r="C207" s="240">
        <v>6</v>
      </c>
      <c r="D207" s="240"/>
      <c r="E207" s="240">
        <v>90000001700</v>
      </c>
      <c r="F207" s="244" t="s">
        <v>146</v>
      </c>
      <c r="G207" s="287">
        <v>0</v>
      </c>
    </row>
    <row r="208" spans="1:7" s="243" customFormat="1" ht="17.100000000000001" hidden="1" customHeight="1" x14ac:dyDescent="0.2">
      <c r="A208" s="238">
        <v>6172</v>
      </c>
      <c r="B208" s="239">
        <v>2122</v>
      </c>
      <c r="C208" s="240">
        <v>6</v>
      </c>
      <c r="D208" s="240"/>
      <c r="E208" s="240">
        <v>90000001701</v>
      </c>
      <c r="F208" s="244" t="s">
        <v>146</v>
      </c>
      <c r="G208" s="287">
        <v>0</v>
      </c>
    </row>
    <row r="209" spans="1:7" s="243" customFormat="1" ht="26.25" customHeight="1" x14ac:dyDescent="0.2">
      <c r="A209" s="238">
        <v>6172</v>
      </c>
      <c r="B209" s="239">
        <v>2122</v>
      </c>
      <c r="C209" s="316">
        <v>6</v>
      </c>
      <c r="D209" s="317" t="s">
        <v>341</v>
      </c>
      <c r="E209" s="240">
        <v>90000001702</v>
      </c>
      <c r="F209" s="244" t="s">
        <v>146</v>
      </c>
      <c r="G209" s="287">
        <v>938</v>
      </c>
    </row>
    <row r="210" spans="1:7" s="243" customFormat="1" ht="24.75" customHeight="1" x14ac:dyDescent="0.2">
      <c r="A210" s="238">
        <v>6172</v>
      </c>
      <c r="B210" s="239">
        <v>2122</v>
      </c>
      <c r="C210" s="240">
        <v>6</v>
      </c>
      <c r="D210" s="318" t="s">
        <v>294</v>
      </c>
      <c r="E210" s="240">
        <v>90000001703</v>
      </c>
      <c r="F210" s="244" t="s">
        <v>146</v>
      </c>
      <c r="G210" s="287">
        <v>232</v>
      </c>
    </row>
    <row r="211" spans="1:7" s="243" customFormat="1" ht="30" customHeight="1" thickBot="1" x14ac:dyDescent="0.25">
      <c r="A211" s="294">
        <v>6172</v>
      </c>
      <c r="B211" s="295">
        <v>2122</v>
      </c>
      <c r="C211" s="296">
        <v>6</v>
      </c>
      <c r="D211" s="319" t="s">
        <v>295</v>
      </c>
      <c r="E211" s="296">
        <v>90000001704</v>
      </c>
      <c r="F211" s="297" t="s">
        <v>146</v>
      </c>
      <c r="G211" s="298">
        <v>13575</v>
      </c>
    </row>
    <row r="212" spans="1:7" s="388" customFormat="1" ht="27" customHeight="1" thickTop="1" thickBot="1" x14ac:dyDescent="0.3">
      <c r="A212" s="383" t="s">
        <v>157</v>
      </c>
      <c r="B212" s="384"/>
      <c r="C212" s="385"/>
      <c r="D212" s="385"/>
      <c r="E212" s="385"/>
      <c r="F212" s="386"/>
      <c r="G212" s="387">
        <f>SUM(G207:G211)</f>
        <v>14745</v>
      </c>
    </row>
    <row r="213" spans="1:7" s="382" customFormat="1" ht="26.25" customHeight="1" thickTop="1" thickBot="1" x14ac:dyDescent="0.3">
      <c r="A213" s="534" t="s">
        <v>148</v>
      </c>
      <c r="B213" s="535"/>
      <c r="C213" s="535"/>
      <c r="D213" s="535"/>
      <c r="E213" s="535"/>
      <c r="F213" s="536"/>
      <c r="G213" s="387">
        <f>SUM(G127,G152,G156,G166,G169,G205,G212)</f>
        <v>140417</v>
      </c>
    </row>
    <row r="214" spans="1:7" ht="15.75" hidden="1" customHeight="1" thickTop="1" x14ac:dyDescent="0.2">
      <c r="A214" s="238">
        <v>6172</v>
      </c>
      <c r="B214" s="320">
        <v>2122</v>
      </c>
      <c r="C214" s="321">
        <v>10</v>
      </c>
      <c r="D214" s="111" t="s">
        <v>174</v>
      </c>
      <c r="E214" s="240">
        <v>90000001104</v>
      </c>
      <c r="F214" s="244" t="s">
        <v>146</v>
      </c>
      <c r="G214" s="287"/>
    </row>
    <row r="215" spans="1:7" ht="15" hidden="1" customHeight="1" thickTop="1" x14ac:dyDescent="0.2">
      <c r="A215" s="238">
        <v>6172</v>
      </c>
      <c r="B215" s="320">
        <v>2122</v>
      </c>
      <c r="C215" s="321">
        <v>10</v>
      </c>
      <c r="D215" s="113" t="s">
        <v>227</v>
      </c>
      <c r="E215" s="240">
        <v>90000001465</v>
      </c>
      <c r="F215" s="244" t="s">
        <v>146</v>
      </c>
      <c r="G215" s="287"/>
    </row>
    <row r="216" spans="1:7" ht="15" hidden="1" customHeight="1" thickTop="1" x14ac:dyDescent="0.2">
      <c r="A216" s="238">
        <v>6172</v>
      </c>
      <c r="B216" s="320">
        <v>2122</v>
      </c>
      <c r="C216" s="321">
        <v>10</v>
      </c>
      <c r="D216" s="111" t="s">
        <v>205</v>
      </c>
      <c r="E216" s="240">
        <v>90000001136</v>
      </c>
      <c r="F216" s="244" t="s">
        <v>146</v>
      </c>
      <c r="G216" s="287"/>
    </row>
    <row r="217" spans="1:7" ht="15" hidden="1" customHeight="1" thickTop="1" x14ac:dyDescent="0.2">
      <c r="A217" s="238">
        <v>6172</v>
      </c>
      <c r="B217" s="320">
        <v>2122</v>
      </c>
      <c r="C217" s="321">
        <v>10</v>
      </c>
      <c r="D217" s="111" t="s">
        <v>244</v>
      </c>
      <c r="E217" s="240">
        <v>90000001216</v>
      </c>
      <c r="F217" s="244" t="s">
        <v>146</v>
      </c>
      <c r="G217" s="287"/>
    </row>
    <row r="218" spans="1:7" ht="27.75" hidden="1" customHeight="1" thickTop="1" x14ac:dyDescent="0.2">
      <c r="A218" s="238">
        <v>6172</v>
      </c>
      <c r="B218" s="320">
        <v>2122</v>
      </c>
      <c r="C218" s="321">
        <v>10</v>
      </c>
      <c r="D218" s="113" t="s">
        <v>300</v>
      </c>
      <c r="E218" s="240">
        <v>90000001223</v>
      </c>
      <c r="F218" s="244" t="s">
        <v>146</v>
      </c>
      <c r="G218" s="287"/>
    </row>
    <row r="219" spans="1:7" ht="15" hidden="1" customHeight="1" thickTop="1" x14ac:dyDescent="0.2">
      <c r="A219" s="238">
        <v>6172</v>
      </c>
      <c r="B219" s="320">
        <v>2122</v>
      </c>
      <c r="C219" s="321">
        <v>10</v>
      </c>
      <c r="D219" s="111" t="s">
        <v>181</v>
      </c>
      <c r="E219" s="240">
        <v>90000001170</v>
      </c>
      <c r="F219" s="244" t="s">
        <v>146</v>
      </c>
      <c r="G219" s="287"/>
    </row>
    <row r="220" spans="1:7" ht="15" hidden="1" customHeight="1" thickTop="1" x14ac:dyDescent="0.2">
      <c r="A220" s="238">
        <v>6172</v>
      </c>
      <c r="B220" s="320">
        <v>2122</v>
      </c>
      <c r="C220" s="321">
        <v>10</v>
      </c>
      <c r="D220" s="111" t="s">
        <v>184</v>
      </c>
      <c r="E220" s="240">
        <v>90000001202</v>
      </c>
      <c r="F220" s="244" t="s">
        <v>146</v>
      </c>
      <c r="G220" s="287"/>
    </row>
    <row r="221" spans="1:7" ht="15" hidden="1" customHeight="1" thickTop="1" x14ac:dyDescent="0.2">
      <c r="A221" s="238">
        <v>6172</v>
      </c>
      <c r="B221" s="320">
        <v>2122</v>
      </c>
      <c r="C221" s="321">
        <v>10</v>
      </c>
      <c r="D221" s="111" t="s">
        <v>173</v>
      </c>
      <c r="E221" s="240">
        <v>90000001103</v>
      </c>
      <c r="F221" s="244" t="s">
        <v>146</v>
      </c>
      <c r="G221" s="287"/>
    </row>
    <row r="222" spans="1:7" ht="15" hidden="1" customHeight="1" thickTop="1" x14ac:dyDescent="0.2">
      <c r="A222" s="238">
        <v>6172</v>
      </c>
      <c r="B222" s="320">
        <v>2122</v>
      </c>
      <c r="C222" s="321">
        <v>10</v>
      </c>
      <c r="D222" s="111" t="s">
        <v>218</v>
      </c>
      <c r="E222" s="240">
        <v>90000001016</v>
      </c>
      <c r="F222" s="244" t="s">
        <v>146</v>
      </c>
      <c r="G222" s="287"/>
    </row>
    <row r="223" spans="1:7" ht="15" hidden="1" customHeight="1" thickTop="1" x14ac:dyDescent="0.2">
      <c r="A223" s="238">
        <v>6172</v>
      </c>
      <c r="B223" s="320">
        <v>2122</v>
      </c>
      <c r="C223" s="321">
        <v>10</v>
      </c>
      <c r="D223" s="111" t="s">
        <v>255</v>
      </c>
      <c r="E223" s="240">
        <v>90000001113</v>
      </c>
      <c r="F223" s="244" t="s">
        <v>146</v>
      </c>
      <c r="G223" s="287"/>
    </row>
    <row r="224" spans="1:7" ht="15" hidden="1" customHeight="1" thickTop="1" x14ac:dyDescent="0.2">
      <c r="A224" s="238">
        <v>6172</v>
      </c>
      <c r="B224" s="320">
        <v>2122</v>
      </c>
      <c r="C224" s="321">
        <v>10</v>
      </c>
      <c r="D224" s="322" t="s">
        <v>296</v>
      </c>
      <c r="E224" s="240">
        <v>90000001408</v>
      </c>
      <c r="F224" s="244" t="s">
        <v>146</v>
      </c>
      <c r="G224" s="287"/>
    </row>
    <row r="225" spans="1:7" ht="15" hidden="1" customHeight="1" thickTop="1" x14ac:dyDescent="0.2">
      <c r="A225" s="238">
        <v>6172</v>
      </c>
      <c r="B225" s="320">
        <v>2122</v>
      </c>
      <c r="C225" s="321">
        <v>10</v>
      </c>
      <c r="D225" s="111" t="s">
        <v>191</v>
      </c>
      <c r="E225" s="240">
        <v>90000001302</v>
      </c>
      <c r="F225" s="244" t="s">
        <v>146</v>
      </c>
      <c r="G225" s="287"/>
    </row>
    <row r="226" spans="1:7" ht="15" hidden="1" customHeight="1" thickTop="1" x14ac:dyDescent="0.2">
      <c r="A226" s="238">
        <v>6172</v>
      </c>
      <c r="B226" s="320">
        <v>2122</v>
      </c>
      <c r="C226" s="321">
        <v>10</v>
      </c>
      <c r="D226" s="112" t="s">
        <v>163</v>
      </c>
      <c r="E226" s="240">
        <v>90000001012</v>
      </c>
      <c r="F226" s="244" t="s">
        <v>146</v>
      </c>
      <c r="G226" s="287"/>
    </row>
    <row r="227" spans="1:7" ht="15" hidden="1" customHeight="1" thickTop="1" x14ac:dyDescent="0.2">
      <c r="A227" s="238">
        <v>6172</v>
      </c>
      <c r="B227" s="320">
        <v>2122</v>
      </c>
      <c r="C227" s="321">
        <v>10</v>
      </c>
      <c r="D227" s="113" t="s">
        <v>233</v>
      </c>
      <c r="E227" s="240">
        <v>90000001128</v>
      </c>
      <c r="F227" s="244" t="s">
        <v>146</v>
      </c>
      <c r="G227" s="287"/>
    </row>
    <row r="228" spans="1:7" ht="15" hidden="1" customHeight="1" thickTop="1" x14ac:dyDescent="0.2">
      <c r="A228" s="238">
        <v>6172</v>
      </c>
      <c r="B228" s="320">
        <v>2122</v>
      </c>
      <c r="C228" s="321">
        <v>10</v>
      </c>
      <c r="D228" s="111" t="s">
        <v>166</v>
      </c>
      <c r="E228" s="240">
        <v>90000001015</v>
      </c>
      <c r="F228" s="244" t="s">
        <v>146</v>
      </c>
      <c r="G228" s="287"/>
    </row>
    <row r="229" spans="1:7" ht="15" hidden="1" customHeight="1" thickTop="1" x14ac:dyDescent="0.2">
      <c r="A229" s="238">
        <v>6172</v>
      </c>
      <c r="B229" s="320">
        <v>2122</v>
      </c>
      <c r="C229" s="321">
        <v>10</v>
      </c>
      <c r="D229" s="111" t="s">
        <v>188</v>
      </c>
      <c r="E229" s="240">
        <v>90000001207</v>
      </c>
      <c r="F229" s="244" t="s">
        <v>146</v>
      </c>
      <c r="G229" s="287"/>
    </row>
    <row r="230" spans="1:7" ht="15" hidden="1" customHeight="1" thickTop="1" x14ac:dyDescent="0.2">
      <c r="A230" s="238">
        <v>6172</v>
      </c>
      <c r="B230" s="320">
        <v>2122</v>
      </c>
      <c r="C230" s="321">
        <v>10</v>
      </c>
      <c r="D230" s="111" t="s">
        <v>189</v>
      </c>
      <c r="E230" s="240">
        <v>90000001300</v>
      </c>
      <c r="F230" s="244" t="s">
        <v>146</v>
      </c>
      <c r="G230" s="287"/>
    </row>
    <row r="231" spans="1:7" ht="15" hidden="1" customHeight="1" thickTop="1" x14ac:dyDescent="0.2">
      <c r="A231" s="238">
        <v>6172</v>
      </c>
      <c r="B231" s="320">
        <v>2122</v>
      </c>
      <c r="C231" s="321">
        <v>10</v>
      </c>
      <c r="D231" s="111" t="s">
        <v>237</v>
      </c>
      <c r="E231" s="240">
        <v>90000001132</v>
      </c>
      <c r="F231" s="244" t="s">
        <v>146</v>
      </c>
      <c r="G231" s="287"/>
    </row>
    <row r="232" spans="1:7" ht="15" hidden="1" customHeight="1" thickTop="1" x14ac:dyDescent="0.2">
      <c r="A232" s="294">
        <v>6172</v>
      </c>
      <c r="B232" s="320">
        <v>2122</v>
      </c>
      <c r="C232" s="321">
        <v>10</v>
      </c>
      <c r="D232" s="111" t="s">
        <v>208</v>
      </c>
      <c r="E232" s="296">
        <v>90000001140</v>
      </c>
      <c r="F232" s="297" t="s">
        <v>146</v>
      </c>
      <c r="G232" s="298"/>
    </row>
    <row r="233" spans="1:7" ht="15" hidden="1" customHeight="1" thickTop="1" x14ac:dyDescent="0.25">
      <c r="A233" s="139" t="s">
        <v>160</v>
      </c>
      <c r="B233" s="140"/>
      <c r="C233" s="136"/>
      <c r="D233" s="136"/>
      <c r="E233" s="136"/>
      <c r="F233" s="141"/>
      <c r="G233" s="142">
        <f>SUM(G214:G232)</f>
        <v>0</v>
      </c>
    </row>
    <row r="234" spans="1:7" s="92" customFormat="1" ht="15" hidden="1" customHeight="1" thickTop="1" x14ac:dyDescent="0.25">
      <c r="A234" s="22"/>
      <c r="B234" s="55"/>
      <c r="C234" s="56"/>
      <c r="D234" s="56"/>
      <c r="E234" s="56"/>
      <c r="F234" s="22"/>
      <c r="G234" s="53"/>
    </row>
    <row r="235" spans="1:7" s="92" customFormat="1" ht="15.75" hidden="1" customHeight="1" thickTop="1" thickBot="1" x14ac:dyDescent="0.3">
      <c r="A235" s="22"/>
      <c r="B235" s="55"/>
      <c r="C235" s="56"/>
      <c r="D235" s="56"/>
      <c r="E235" s="56"/>
      <c r="F235" s="22"/>
      <c r="G235" s="53"/>
    </row>
    <row r="236" spans="1:7" s="92" customFormat="1" ht="16.5" hidden="1" customHeight="1" thickTop="1" thickBot="1" x14ac:dyDescent="0.3">
      <c r="A236" s="22"/>
      <c r="B236" s="55"/>
      <c r="C236" s="56"/>
      <c r="D236" s="56"/>
      <c r="E236" s="56"/>
      <c r="F236" s="22"/>
      <c r="G236" s="53"/>
    </row>
    <row r="237" spans="1:7" ht="15.75" hidden="1" customHeight="1" thickTop="1" x14ac:dyDescent="0.2">
      <c r="A237" s="130"/>
      <c r="B237" s="130"/>
      <c r="C237" s="131"/>
      <c r="D237" s="131"/>
      <c r="E237" s="131"/>
      <c r="G237" s="132" t="s">
        <v>2</v>
      </c>
    </row>
    <row r="238" spans="1:7" ht="15.75" hidden="1" customHeight="1" thickTop="1" x14ac:dyDescent="0.2">
      <c r="A238" s="126" t="s">
        <v>3</v>
      </c>
      <c r="B238" s="127" t="s">
        <v>4</v>
      </c>
      <c r="C238" s="128" t="s">
        <v>5</v>
      </c>
      <c r="D238" s="128"/>
      <c r="E238" s="128" t="s">
        <v>143</v>
      </c>
      <c r="F238" s="129" t="s">
        <v>6</v>
      </c>
      <c r="G238" s="179" t="s">
        <v>327</v>
      </c>
    </row>
    <row r="239" spans="1:7" ht="15.75" hidden="1" customHeight="1" thickTop="1" x14ac:dyDescent="0.2">
      <c r="A239" s="119" t="s">
        <v>147</v>
      </c>
      <c r="B239" s="143"/>
      <c r="C239" s="144"/>
      <c r="D239" s="144"/>
      <c r="E239" s="144"/>
      <c r="F239" s="120"/>
      <c r="G239" s="180"/>
    </row>
    <row r="240" spans="1:7" ht="13.5" hidden="1" customHeight="1" thickTop="1" x14ac:dyDescent="0.2">
      <c r="A240" s="238">
        <v>6172</v>
      </c>
      <c r="B240" s="239">
        <v>2122</v>
      </c>
      <c r="C240" s="240">
        <v>14</v>
      </c>
      <c r="D240" s="303" t="s">
        <v>297</v>
      </c>
      <c r="E240" s="240">
        <v>90000001700</v>
      </c>
      <c r="F240" s="244" t="s">
        <v>146</v>
      </c>
      <c r="G240" s="287"/>
    </row>
    <row r="241" spans="1:7" ht="27" hidden="1" customHeight="1" thickTop="1" thickBot="1" x14ac:dyDescent="0.25">
      <c r="A241" s="238">
        <v>6172</v>
      </c>
      <c r="B241" s="239">
        <v>2122</v>
      </c>
      <c r="C241" s="240">
        <v>14</v>
      </c>
      <c r="D241" s="323" t="s">
        <v>298</v>
      </c>
      <c r="E241" s="240">
        <v>90000001701</v>
      </c>
      <c r="F241" s="244" t="s">
        <v>146</v>
      </c>
      <c r="G241" s="287"/>
    </row>
    <row r="242" spans="1:7" ht="15.75" hidden="1" customHeight="1" thickTop="1" x14ac:dyDescent="0.2">
      <c r="A242" s="294">
        <v>6172</v>
      </c>
      <c r="B242" s="295">
        <v>2122</v>
      </c>
      <c r="C242" s="296">
        <v>14</v>
      </c>
      <c r="D242" s="319" t="s">
        <v>299</v>
      </c>
      <c r="E242" s="296">
        <v>90000001704</v>
      </c>
      <c r="F242" s="297" t="s">
        <v>146</v>
      </c>
      <c r="G242" s="298"/>
    </row>
    <row r="243" spans="1:7" ht="15" hidden="1" customHeight="1" thickTop="1" x14ac:dyDescent="0.25">
      <c r="A243" s="133" t="s">
        <v>157</v>
      </c>
      <c r="B243" s="134"/>
      <c r="C243" s="135"/>
      <c r="D243" s="135"/>
      <c r="E243" s="135"/>
      <c r="F243" s="137"/>
      <c r="G243" s="52">
        <f>SUM(G240:G242)</f>
        <v>0</v>
      </c>
    </row>
    <row r="244" spans="1:7" ht="27" hidden="1" customHeight="1" thickTop="1" x14ac:dyDescent="0.25">
      <c r="A244" s="537" t="s">
        <v>148</v>
      </c>
      <c r="B244" s="538"/>
      <c r="C244" s="538"/>
      <c r="D244" s="538"/>
      <c r="E244" s="538"/>
      <c r="F244" s="539"/>
      <c r="G244" s="52">
        <f>SUM(G213,G233,G243)</f>
        <v>140417</v>
      </c>
    </row>
    <row r="245" spans="1:7" ht="30" hidden="1" customHeight="1" thickTop="1" x14ac:dyDescent="0.2"/>
    <row r="246" spans="1:7" ht="16.5" hidden="1" customHeight="1" thickTop="1" thickBot="1" x14ac:dyDescent="0.25">
      <c r="A246" s="324" t="s">
        <v>415</v>
      </c>
    </row>
    <row r="247" spans="1:7" ht="16.5" hidden="1" customHeight="1" thickTop="1" thickBot="1" x14ac:dyDescent="0.25">
      <c r="A247" s="524" t="s">
        <v>416</v>
      </c>
      <c r="B247" s="525"/>
      <c r="C247" s="525"/>
      <c r="D247" s="525"/>
      <c r="E247" s="525"/>
      <c r="F247" s="525"/>
      <c r="G247" s="525"/>
    </row>
    <row r="248" spans="1:7" ht="13.5" hidden="1" customHeight="1" thickTop="1" x14ac:dyDescent="0.2">
      <c r="A248" s="525"/>
      <c r="B248" s="525"/>
      <c r="C248" s="525"/>
      <c r="D248" s="525"/>
      <c r="E248" s="525"/>
      <c r="F248" s="525"/>
      <c r="G248" s="525"/>
    </row>
    <row r="249" spans="1:7" ht="12.75" customHeight="1" thickTop="1" x14ac:dyDescent="0.2">
      <c r="A249" s="28"/>
      <c r="B249" s="28"/>
      <c r="C249" s="28"/>
      <c r="D249" s="28"/>
      <c r="E249" s="28"/>
      <c r="G249" s="28"/>
    </row>
    <row r="250" spans="1:7" x14ac:dyDescent="0.2">
      <c r="A250" s="540" t="s">
        <v>415</v>
      </c>
      <c r="B250" s="541"/>
    </row>
    <row r="251" spans="1:7" x14ac:dyDescent="0.2">
      <c r="A251" s="524" t="s">
        <v>416</v>
      </c>
      <c r="B251" s="525"/>
      <c r="C251" s="525"/>
      <c r="D251" s="525"/>
      <c r="E251" s="525"/>
      <c r="F251" s="525"/>
      <c r="G251" s="525"/>
    </row>
    <row r="252" spans="1:7" x14ac:dyDescent="0.2">
      <c r="A252" s="525"/>
      <c r="B252" s="525"/>
      <c r="C252" s="525"/>
      <c r="D252" s="525"/>
      <c r="E252" s="525"/>
      <c r="F252" s="525"/>
      <c r="G252" s="525"/>
    </row>
    <row r="253" spans="1:7" x14ac:dyDescent="0.2">
      <c r="A253" s="526" t="s">
        <v>417</v>
      </c>
      <c r="B253" s="527"/>
      <c r="C253" s="527"/>
      <c r="D253" s="527"/>
      <c r="E253" s="527"/>
      <c r="F253" s="527"/>
      <c r="G253" s="527"/>
    </row>
    <row r="254" spans="1:7" x14ac:dyDescent="0.2">
      <c r="A254" s="527"/>
      <c r="B254" s="527"/>
      <c r="C254" s="527"/>
      <c r="D254" s="527"/>
      <c r="E254" s="527"/>
      <c r="F254" s="527"/>
      <c r="G254" s="527"/>
    </row>
    <row r="255" spans="1:7" x14ac:dyDescent="0.2">
      <c r="A255" s="528" t="s">
        <v>418</v>
      </c>
      <c r="B255" s="529"/>
      <c r="C255" s="529"/>
      <c r="D255" s="529"/>
      <c r="E255" s="529"/>
      <c r="F255" s="529"/>
      <c r="G255" s="529"/>
    </row>
    <row r="256" spans="1:7" ht="12.75" customHeight="1" x14ac:dyDescent="0.2">
      <c r="A256" s="529"/>
      <c r="B256" s="529"/>
      <c r="C256" s="529"/>
      <c r="D256" s="529"/>
      <c r="E256" s="529"/>
      <c r="F256" s="529"/>
      <c r="G256" s="529"/>
    </row>
    <row r="257" spans="1:7" x14ac:dyDescent="0.2">
      <c r="A257" s="28"/>
      <c r="B257" s="28"/>
      <c r="C257" s="28"/>
      <c r="D257" s="28"/>
      <c r="E257" s="28"/>
      <c r="G257" s="28"/>
    </row>
    <row r="258" spans="1:7" x14ac:dyDescent="0.2">
      <c r="A258" s="28"/>
      <c r="B258" s="28"/>
      <c r="C258" s="28"/>
      <c r="D258" s="28"/>
      <c r="E258" s="28"/>
      <c r="G258" s="28"/>
    </row>
    <row r="259" spans="1:7" x14ac:dyDescent="0.2">
      <c r="A259" s="28"/>
      <c r="B259" s="28"/>
      <c r="C259" s="28"/>
      <c r="D259" s="28"/>
      <c r="E259" s="28"/>
      <c r="G259" s="28"/>
    </row>
    <row r="260" spans="1:7" x14ac:dyDescent="0.2">
      <c r="A260" s="28"/>
      <c r="B260" s="28"/>
      <c r="C260" s="28"/>
      <c r="D260" s="28"/>
      <c r="E260" s="28"/>
      <c r="G260" s="28"/>
    </row>
  </sheetData>
  <mergeCells count="9">
    <mergeCell ref="A251:G252"/>
    <mergeCell ref="A253:G254"/>
    <mergeCell ref="A255:G256"/>
    <mergeCell ref="F1:G1"/>
    <mergeCell ref="A6:G6"/>
    <mergeCell ref="A213:F213"/>
    <mergeCell ref="A244:F244"/>
    <mergeCell ref="A247:G248"/>
    <mergeCell ref="A250:B250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72" firstPageNumber="20" orientation="portrait" useFirstPageNumber="1" r:id="rId1"/>
  <headerFooter alignWithMargins="0">
    <oddFooter>&amp;L&amp;"Arial,Kurzíva"&amp;11Zastupitelstvo Olomouckého kraje 21-12-2012
6. - Rozpočet Olomouckého kraje 2013 - návrh rozpočtu
Příloha č. 2: Příjmy Olomouckého kraje &amp;R&amp;"Arial,Kurzíva"&amp;11Strana &amp;P (celkem 118)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4</vt:i4>
      </vt:variant>
    </vt:vector>
  </HeadingPairs>
  <TitlesOfParts>
    <vt:vector size="10" baseType="lpstr">
      <vt:lpstr>Příjmy</vt:lpstr>
      <vt:lpstr>predikce</vt:lpstr>
      <vt:lpstr>daně</vt:lpstr>
      <vt:lpstr>4112</vt:lpstr>
      <vt:lpstr>odbory</vt:lpstr>
      <vt:lpstr>odvody PO</vt:lpstr>
      <vt:lpstr>odbory!Oblast_tisku</vt:lpstr>
      <vt:lpstr>'odvody PO'!Oblast_tisku</vt:lpstr>
      <vt:lpstr>predikce!Oblast_tisku</vt:lpstr>
      <vt:lpstr>Příjmy!Oblast_tisku</vt:lpstr>
    </vt:vector>
  </TitlesOfParts>
  <Company>KÚOK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Vítková Petra</cp:lastModifiedBy>
  <cp:lastPrinted>2012-12-04T12:36:39Z</cp:lastPrinted>
  <dcterms:created xsi:type="dcterms:W3CDTF">2007-10-04T06:22:41Z</dcterms:created>
  <dcterms:modified xsi:type="dcterms:W3CDTF">2012-12-04T12:36:44Z</dcterms:modified>
</cp:coreProperties>
</file>