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3040" windowHeight="8610" tabRatio="861" activeTab="11"/>
  </bookViews>
  <sheets>
    <sheet name="Rekapitulace dle oblasti" sheetId="26" r:id="rId1"/>
    <sheet name="1016" sheetId="25" r:id="rId2"/>
    <sheet name="1017" sheetId="27" r:id="rId3"/>
    <sheet name="1106" sheetId="41" r:id="rId4"/>
    <sheet name="1125" sheetId="42" r:id="rId5"/>
    <sheet name="1126" sheetId="43" r:id="rId6"/>
    <sheet name="1127" sheetId="44" r:id="rId7"/>
    <sheet name="1151" sheetId="45" r:id="rId8"/>
    <sheet name="1161" sheetId="46" r:id="rId9"/>
    <sheet name="1212" sheetId="49" r:id="rId10"/>
    <sheet name="1305" sheetId="50" r:id="rId11"/>
    <sheet name="1402" sheetId="51" r:id="rId12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0">'Rekapitulace dle oblasti'!$A$64600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'1151'!$A$1:$I$54</definedName>
    <definedName name="_xlnm.Print_Area" localSheetId="8">'1161'!$A$1:$I$54</definedName>
    <definedName name="_xlnm.Print_Area" localSheetId="9">'1212'!$A$1:$I$54</definedName>
    <definedName name="_xlnm.Print_Area" localSheetId="10">'1305'!$A$1:$I$54</definedName>
    <definedName name="_xlnm.Print_Area" localSheetId="11">'1402'!$A$1:$I$54</definedName>
    <definedName name="_xlnm.Print_Area" localSheetId="0">'Rekapitulace dle oblasti'!$A$1:$N$38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G29" i="45" l="1"/>
  <c r="G29" i="42"/>
  <c r="H18" i="51" l="1"/>
  <c r="H16" i="51"/>
  <c r="G31" i="50" l="1"/>
  <c r="G31" i="49"/>
  <c r="G31" i="46"/>
  <c r="G31" i="45"/>
  <c r="G31" i="44"/>
  <c r="G31" i="43"/>
  <c r="G31" i="42"/>
  <c r="G31" i="41"/>
  <c r="G31" i="27"/>
  <c r="G31" i="25"/>
  <c r="G18" i="51" l="1"/>
  <c r="G17" i="51"/>
  <c r="G16" i="51"/>
  <c r="G18" i="50" l="1"/>
  <c r="G17" i="50"/>
  <c r="G16" i="50"/>
  <c r="G18" i="49" l="1"/>
  <c r="G17" i="49"/>
  <c r="G16" i="49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I23" i="26" l="1"/>
  <c r="I22" i="26"/>
  <c r="I21" i="26"/>
  <c r="I20" i="26"/>
  <c r="I19" i="26"/>
  <c r="I18" i="26"/>
  <c r="I17" i="26"/>
  <c r="I16" i="26"/>
  <c r="I15" i="26"/>
  <c r="I14" i="26"/>
  <c r="I13" i="26"/>
  <c r="G32" i="51" l="1"/>
  <c r="G32" i="50"/>
  <c r="G32" i="49"/>
  <c r="G32" i="46"/>
  <c r="G32" i="45"/>
  <c r="G32" i="44"/>
  <c r="G32" i="43"/>
  <c r="G32" i="42"/>
  <c r="G32" i="41"/>
  <c r="G32" i="27"/>
  <c r="G32" i="25"/>
  <c r="B23" i="26" l="1"/>
  <c r="B22" i="26"/>
  <c r="B21" i="26"/>
  <c r="B20" i="26"/>
  <c r="B19" i="26"/>
  <c r="B18" i="26"/>
  <c r="B17" i="26"/>
  <c r="B16" i="26"/>
  <c r="B15" i="26"/>
  <c r="B14" i="26"/>
  <c r="B13" i="26"/>
  <c r="B33" i="51" l="1"/>
  <c r="B33" i="50"/>
  <c r="B33" i="49"/>
  <c r="B33" i="46"/>
  <c r="B33" i="45"/>
  <c r="B33" i="44"/>
  <c r="B33" i="43"/>
  <c r="B33" i="42"/>
  <c r="B33" i="41"/>
  <c r="B33" i="27"/>
  <c r="B33" i="25"/>
  <c r="I54" i="51" l="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37" i="49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42" i="41"/>
  <c r="I41" i="41"/>
  <c r="I40" i="41"/>
  <c r="I39" i="41"/>
  <c r="I38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47" i="25"/>
  <c r="H47" i="25"/>
  <c r="E46" i="25"/>
  <c r="I54" i="25"/>
  <c r="G54" i="25"/>
  <c r="F54" i="25"/>
  <c r="E54" i="25"/>
  <c r="H53" i="25"/>
  <c r="H52" i="25"/>
  <c r="H51" i="25"/>
  <c r="H50" i="25"/>
  <c r="I42" i="25"/>
  <c r="I41" i="25"/>
  <c r="I40" i="25"/>
  <c r="I39" i="25"/>
  <c r="I38" i="25"/>
  <c r="I37" i="25"/>
  <c r="H54" i="51" l="1"/>
  <c r="H54" i="50"/>
  <c r="H54" i="49"/>
  <c r="H54" i="46"/>
  <c r="H54" i="45"/>
  <c r="H54" i="44"/>
  <c r="H54" i="43"/>
  <c r="H54" i="42"/>
  <c r="H54" i="41"/>
  <c r="H54" i="27"/>
  <c r="H54" i="25"/>
  <c r="G29" i="27"/>
  <c r="G20" i="27"/>
  <c r="G21" i="27" s="1"/>
  <c r="G25" i="27" s="1"/>
  <c r="I20" i="27" l="1"/>
  <c r="I21" i="27" s="1"/>
  <c r="I25" i="27" s="1"/>
  <c r="H20" i="27"/>
  <c r="H21" i="27" s="1"/>
  <c r="H25" i="27" s="1"/>
  <c r="M14" i="26"/>
  <c r="L14" i="26"/>
  <c r="H14" i="26"/>
  <c r="G14" i="26"/>
  <c r="F14" i="26" l="1"/>
  <c r="L23" i="26"/>
  <c r="F23" i="26"/>
  <c r="E23" i="26"/>
  <c r="G20" i="51" l="1"/>
  <c r="G21" i="51" s="1"/>
  <c r="G25" i="51" s="1"/>
  <c r="G31" i="51" s="1"/>
  <c r="M23" i="26" s="1"/>
  <c r="G23" i="26"/>
  <c r="H20" i="51"/>
  <c r="H21" i="51" s="1"/>
  <c r="H25" i="51" s="1"/>
  <c r="I20" i="51"/>
  <c r="I21" i="51" s="1"/>
  <c r="I25" i="51" s="1"/>
  <c r="G29" i="51" l="1"/>
  <c r="H23" i="26"/>
  <c r="M22" i="26" l="1"/>
  <c r="L22" i="26"/>
  <c r="G22" i="26"/>
  <c r="F22" i="26"/>
  <c r="I20" i="50" l="1"/>
  <c r="I21" i="50" s="1"/>
  <c r="I25" i="50" s="1"/>
  <c r="G20" i="50"/>
  <c r="G21" i="50" s="1"/>
  <c r="E22" i="26"/>
  <c r="H20" i="50"/>
  <c r="H21" i="50" s="1"/>
  <c r="H25" i="50" s="1"/>
  <c r="G29" i="50"/>
  <c r="H22" i="26" l="1"/>
  <c r="G25" i="50"/>
  <c r="M21" i="26"/>
  <c r="L21" i="26"/>
  <c r="G21" i="26"/>
  <c r="F21" i="26"/>
  <c r="E21" i="26"/>
  <c r="H20" i="49" l="1"/>
  <c r="H21" i="49" s="1"/>
  <c r="H25" i="49" s="1"/>
  <c r="G29" i="49"/>
  <c r="G20" i="49"/>
  <c r="G21" i="49" s="1"/>
  <c r="G25" i="49" s="1"/>
  <c r="I20" i="49"/>
  <c r="I21" i="49" s="1"/>
  <c r="I25" i="49" s="1"/>
  <c r="H21" i="26" l="1"/>
  <c r="M20" i="26" l="1"/>
  <c r="G20" i="26"/>
  <c r="F20" i="26"/>
  <c r="E20" i="26"/>
  <c r="H20" i="46" l="1"/>
  <c r="H21" i="46" s="1"/>
  <c r="H25" i="46" s="1"/>
  <c r="G29" i="46"/>
  <c r="L20" i="26"/>
  <c r="G20" i="46"/>
  <c r="G21" i="46" s="1"/>
  <c r="I20" i="46"/>
  <c r="I21" i="46" s="1"/>
  <c r="I25" i="46" s="1"/>
  <c r="H20" i="26" l="1"/>
  <c r="G25" i="46"/>
  <c r="M19" i="26"/>
  <c r="G19" i="26"/>
  <c r="F19" i="26"/>
  <c r="E19" i="26"/>
  <c r="H20" i="45" l="1"/>
  <c r="H21" i="45" s="1"/>
  <c r="H25" i="45" s="1"/>
  <c r="L19" i="26"/>
  <c r="I20" i="45"/>
  <c r="I21" i="45" s="1"/>
  <c r="I25" i="45" s="1"/>
  <c r="G20" i="45"/>
  <c r="G21" i="45" s="1"/>
  <c r="H19" i="26" l="1"/>
  <c r="G25" i="45"/>
  <c r="M18" i="26"/>
  <c r="G18" i="26"/>
  <c r="F18" i="26"/>
  <c r="G20" i="44"/>
  <c r="G21" i="44" s="1"/>
  <c r="H18" i="26" l="1"/>
  <c r="G25" i="44"/>
  <c r="H20" i="44"/>
  <c r="H21" i="44" s="1"/>
  <c r="H25" i="44" s="1"/>
  <c r="I20" i="44"/>
  <c r="I21" i="44" s="1"/>
  <c r="I25" i="44" s="1"/>
  <c r="G29" i="44"/>
  <c r="L18" i="26"/>
  <c r="L17" i="26" l="1"/>
  <c r="F17" i="26"/>
  <c r="G29" i="43" l="1"/>
  <c r="M17" i="26"/>
  <c r="G20" i="43"/>
  <c r="G21" i="43" s="1"/>
  <c r="H20" i="43"/>
  <c r="H21" i="43" s="1"/>
  <c r="H25" i="43" s="1"/>
  <c r="I20" i="43"/>
  <c r="I21" i="43" s="1"/>
  <c r="I25" i="43" s="1"/>
  <c r="H17" i="26" l="1"/>
  <c r="G25" i="43"/>
  <c r="E18" i="26"/>
  <c r="E17" i="26"/>
  <c r="G17" i="26"/>
  <c r="J22" i="26"/>
  <c r="K22" i="26"/>
  <c r="K21" i="26"/>
  <c r="J21" i="26"/>
  <c r="K20" i="26"/>
  <c r="K19" i="26"/>
  <c r="K18" i="26"/>
  <c r="J18" i="26"/>
  <c r="K17" i="26"/>
  <c r="J19" i="26" l="1"/>
  <c r="J20" i="26"/>
  <c r="J17" i="26"/>
  <c r="E14" i="26" l="1"/>
  <c r="M16" i="26"/>
  <c r="L16" i="26"/>
  <c r="G16" i="26"/>
  <c r="F16" i="26"/>
  <c r="E16" i="26"/>
  <c r="G20" i="42" l="1"/>
  <c r="G21" i="42" s="1"/>
  <c r="G25" i="42" s="1"/>
  <c r="H20" i="42"/>
  <c r="H21" i="42" s="1"/>
  <c r="H25" i="42" s="1"/>
  <c r="I20" i="42"/>
  <c r="I21" i="42" s="1"/>
  <c r="I25" i="42" s="1"/>
  <c r="H16" i="26" l="1"/>
  <c r="M15" i="26" l="1"/>
  <c r="L15" i="26"/>
  <c r="G15" i="26"/>
  <c r="F15" i="26"/>
  <c r="E15" i="26"/>
  <c r="G29" i="41" l="1"/>
  <c r="G20" i="41"/>
  <c r="G21" i="41" s="1"/>
  <c r="H20" i="41"/>
  <c r="H21" i="41" s="1"/>
  <c r="H25" i="41" s="1"/>
  <c r="I20" i="41"/>
  <c r="I21" i="41" s="1"/>
  <c r="I25" i="41" s="1"/>
  <c r="H15" i="26" l="1"/>
  <c r="G25" i="41"/>
  <c r="G29" i="25"/>
  <c r="G20" i="25"/>
  <c r="G21" i="25" s="1"/>
  <c r="G25" i="25" s="1"/>
  <c r="I20" i="25"/>
  <c r="I21" i="25" s="1"/>
  <c r="I25" i="25" s="1"/>
  <c r="H20" i="25"/>
  <c r="H21" i="25" s="1"/>
  <c r="H25" i="25" s="1"/>
  <c r="K23" i="26"/>
  <c r="J16" i="26" l="1"/>
  <c r="K16" i="26"/>
  <c r="K15" i="26"/>
  <c r="J15" i="26"/>
  <c r="K14" i="26"/>
  <c r="J14" i="26"/>
  <c r="J23" i="26"/>
  <c r="E13" i="26" l="1"/>
  <c r="H13" i="26" l="1"/>
  <c r="N24" i="26" l="1"/>
  <c r="L13" i="26"/>
  <c r="L24" i="26" l="1"/>
  <c r="I24" i="26" l="1"/>
  <c r="J13" i="26"/>
  <c r="M13" i="26" l="1"/>
  <c r="M24" i="26" l="1"/>
  <c r="E24" i="26"/>
  <c r="N25" i="26" l="1"/>
  <c r="H30" i="26"/>
  <c r="H35" i="26" l="1"/>
  <c r="G13" i="26" l="1"/>
  <c r="G24" i="26" l="1"/>
  <c r="F13" i="26"/>
  <c r="F24" i="26" s="1"/>
  <c r="H31" i="26" l="1"/>
  <c r="H24" i="26"/>
  <c r="K13" i="26"/>
  <c r="H36" i="26" s="1"/>
  <c r="K24" i="26" l="1"/>
  <c r="J24" i="26"/>
  <c r="K25" i="26" l="1"/>
</calcChain>
</file>

<file path=xl/sharedStrings.xml><?xml version="1.0" encoding="utf-8"?>
<sst xmlns="http://schemas.openxmlformats.org/spreadsheetml/2006/main" count="746" uniqueCount="123">
  <si>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</si>
  <si>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</si>
  <si>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</si>
  <si>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</si>
  <si>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</si>
  <si>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</si>
  <si>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</si>
  <si>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</si>
  <si>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</si>
  <si>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</si>
  <si>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</si>
  <si>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</si>
  <si>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</si>
  <si>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</si>
  <si>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</si>
  <si>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</si>
  <si>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</si>
  <si>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</si>
  <si>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</si>
  <si>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</si>
  <si>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</si>
  <si>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</si>
  <si>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</si>
  <si>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</si>
  <si>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</si>
  <si>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</si>
  <si>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</si>
  <si>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</si>
  <si>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</si>
  <si>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</si>
  <si>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</si>
  <si>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</si>
  <si>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</si>
  <si>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</si>
  <si>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</si>
  <si>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</si>
  <si>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</si>
  <si>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</si>
  <si>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</si>
  <si>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</si>
  <si>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</si>
  <si>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</si>
  <si>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</si>
  <si>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</si>
  <si>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</si>
  <si>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Dle účetního výkazu               (po zdanění)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</si>
  <si>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</si>
  <si>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</si>
  <si>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</si>
  <si>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</si>
  <si>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</si>
  <si>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</si>
  <si>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</si>
  <si>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</si>
  <si>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</si>
  <si>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</si>
  <si>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</si>
  <si>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</si>
  <si>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</si>
  <si>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</si>
  <si>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</si>
  <si>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</si>
  <si>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</si>
  <si>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</si>
  <si>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</si>
  <si>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</si>
  <si>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</si>
  <si>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</si>
  <si>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Komenského 10</t>
  </si>
  <si>
    <t>796 01 Prostějov</t>
  </si>
  <si>
    <t>Dětský domov a Školní jídelna Prostějov</t>
  </si>
  <si>
    <t>Lidická 86</t>
  </si>
  <si>
    <t>Gymnázium Jiřího Wolkera, Prostějov, Kollárova 3</t>
  </si>
  <si>
    <t xml:space="preserve">Kollárova 3 </t>
  </si>
  <si>
    <t>Střední škola designu a módy, Prostějov</t>
  </si>
  <si>
    <t>Vápenice 1</t>
  </si>
  <si>
    <t>796 62 Prostějov</t>
  </si>
  <si>
    <t>Lidická 4</t>
  </si>
  <si>
    <t>Švehlova střední škola polytechnická Prostějov</t>
  </si>
  <si>
    <t>nám.Spojenců 17</t>
  </si>
  <si>
    <t>Obchodní akademie, Prostějov, Palackého 18</t>
  </si>
  <si>
    <t>Palackého 18</t>
  </si>
  <si>
    <t>Střední zdravotnická škola, Prostějov, Vápenice 3</t>
  </si>
  <si>
    <t>Vápenice 3</t>
  </si>
  <si>
    <t>Střední odborná škola Prostějov</t>
  </si>
  <si>
    <t>nám. Edmunda Husserla 30/1</t>
  </si>
  <si>
    <t>Na Příhonech 425</t>
  </si>
  <si>
    <t>798 52 Konice</t>
  </si>
  <si>
    <t>Balkán 333</t>
  </si>
  <si>
    <t>798 03 Plumlov</t>
  </si>
  <si>
    <t xml:space="preserve"> -  11 organizací se zlepšeným výsledkem hospodaření  v celkové výši  </t>
  </si>
  <si>
    <t xml:space="preserve">Střední škola, Základní škola a Mateřská škola Prostějov, Komenského 10  </t>
  </si>
  <si>
    <t xml:space="preserve">Střední odborná škola průmyslová a Střední odborné učiliště strojírenské, Prostějov, Lidická 4  </t>
  </si>
  <si>
    <t>nám. Edmunda Husserla 30/1, 796 01 Prostějov</t>
  </si>
  <si>
    <t>Základní umělecká škola Konice, Na Příhonech 425</t>
  </si>
  <si>
    <t>Na Příhonech 425, 798 52 Konice</t>
  </si>
  <si>
    <t>Dětský domov a Školní jídelna, Plumlov, Balkán 333</t>
  </si>
  <si>
    <t>Balkán 333, 798 03 Plumlov</t>
  </si>
  <si>
    <t xml:space="preserve"> -  0 organizace s vyrovnaným výsledkem hospodaření</t>
  </si>
  <si>
    <r>
      <t>Z celkového počtu 11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(okres Prostějov) skončilo:</t>
    </r>
  </si>
  <si>
    <t xml:space="preserve"> -   0 organizace se zhoršeným výsledkem hospodaření v celkové výši </t>
  </si>
  <si>
    <t xml:space="preserve"> -  0 organizace se zhoršeným výsledkem hospodaření v celkové výši </t>
  </si>
  <si>
    <t>a) Příspěvkové organizace v oblasti školství  (Prostějov)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</si>
  <si>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</si>
  <si>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</si>
  <si>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</si>
  <si>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</si>
  <si>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Komenského 80/10, 796 01 Prostějov</t>
  </si>
  <si>
    <t>Lidická 3313/86, 796 01 Prostějov</t>
  </si>
  <si>
    <t>Kollárova 2602/3, 796 01 Prostějov</t>
  </si>
  <si>
    <t>Vápenice 2986/1, 796 01 Prostějov</t>
  </si>
  <si>
    <t>Lidická 1686/4, 796 01 Prostějov</t>
  </si>
  <si>
    <t>nám. Spojenců 2555/17, 796 01 Prostějov</t>
  </si>
  <si>
    <t>Palackého 159/18, 796 01 Prostějov</t>
  </si>
  <si>
    <t>Vápenice 2985/3, 796 01 Prostějov</t>
  </si>
  <si>
    <t>Odvody z fondu investic</t>
  </si>
  <si>
    <t>(očištěného o transferový podíl v DČ)</t>
  </si>
  <si>
    <t>transferový podíl   v DČ       (účet 432)</t>
  </si>
  <si>
    <t xml:space="preserve">Výsledek hospodaření očištěný o transferový podíl v DČ
</t>
  </si>
  <si>
    <t>Výše výsledku hospodaření za rok 2022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233 356,70 Kč.</t>
  </si>
  <si>
    <t xml:space="preserve"> -   0 organizace s vyrovnaným výsledkem hospodaření</t>
  </si>
  <si>
    <t xml:space="preserve">Po vyloučení transferového podílu v doplňkové činnosti jsou výsledky příspěvkových organizací následující:  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</si>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</sst>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7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19" xfId="0" applyFont="1" applyFill="1" applyBorder="1"/>
    <xf numFmtId="0" fontId="5" fillId="0" borderId="20" xfId="0" applyFont="1" applyFill="1" applyBorder="1"/>
    <xf numFmtId="0" fontId="6" fillId="0" borderId="21" xfId="0" applyFont="1" applyFill="1" applyBorder="1"/>
    <xf numFmtId="0" fontId="21" fillId="0" borderId="18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4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vertical="top" wrapText="1" shrinkToFit="1"/>
    </xf>
    <xf numFmtId="0" fontId="26" fillId="0" borderId="26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" fillId="0" borderId="32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4" fontId="26" fillId="0" borderId="34" xfId="0" applyNumberFormat="1" applyFont="1" applyFill="1" applyBorder="1"/>
    <xf numFmtId="0" fontId="26" fillId="0" borderId="27" xfId="0" applyFont="1" applyFill="1" applyBorder="1" applyAlignment="1">
      <alignment horizontal="left"/>
    </xf>
    <xf numFmtId="2" fontId="2" fillId="0" borderId="36" xfId="0" applyNumberFormat="1" applyFont="1" applyFill="1" applyBorder="1"/>
    <xf numFmtId="4" fontId="26" fillId="0" borderId="37" xfId="0" applyNumberFormat="1" applyFont="1" applyFill="1" applyBorder="1"/>
    <xf numFmtId="4" fontId="26" fillId="0" borderId="38" xfId="0" applyNumberFormat="1" applyFont="1" applyFill="1" applyBorder="1"/>
    <xf numFmtId="2" fontId="26" fillId="0" borderId="35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" fillId="0" borderId="29" xfId="0" applyFont="1" applyFill="1" applyBorder="1"/>
    <xf numFmtId="0" fontId="6" fillId="0" borderId="3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1" xfId="0" applyNumberFormat="1" applyFont="1" applyFill="1" applyBorder="1"/>
    <xf numFmtId="4" fontId="2" fillId="0" borderId="39" xfId="0" applyNumberFormat="1" applyFont="1" applyFill="1" applyBorder="1"/>
    <xf numFmtId="4" fontId="2" fillId="0" borderId="30" xfId="0" applyNumberFormat="1" applyFont="1" applyFill="1" applyBorder="1"/>
    <xf numFmtId="4" fontId="2" fillId="0" borderId="4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45" xfId="0" applyNumberFormat="1" applyFont="1" applyFill="1" applyBorder="1"/>
    <xf numFmtId="4" fontId="2" fillId="0" borderId="16" xfId="0" applyNumberFormat="1" applyFont="1" applyFill="1" applyBorder="1"/>
    <xf numFmtId="4" fontId="2" fillId="0" borderId="41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4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4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0" fontId="1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vertical="center" wrapText="1"/>
    </xf>
    <xf numFmtId="0" fontId="1" fillId="0" borderId="49" xfId="1" applyFont="1" applyFill="1" applyBorder="1"/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vertical="center"/>
    </xf>
    <xf numFmtId="0" fontId="1" fillId="0" borderId="44" xfId="1" applyFont="1" applyFill="1" applyBorder="1"/>
    <xf numFmtId="0" fontId="1" fillId="0" borderId="51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vertical="center" wrapText="1"/>
    </xf>
    <xf numFmtId="0" fontId="1" fillId="0" borderId="23" xfId="1" applyFont="1" applyFill="1" applyBorder="1"/>
    <xf numFmtId="0" fontId="1" fillId="0" borderId="52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33" xfId="1" applyFont="1" applyFill="1" applyBorder="1" applyAlignment="1">
      <alignment vertical="center"/>
    </xf>
    <xf numFmtId="0" fontId="1" fillId="0" borderId="55" xfId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2" fillId="0" borderId="40" xfId="0" applyNumberFormat="1" applyFont="1" applyFill="1" applyBorder="1"/>
    <xf numFmtId="4" fontId="2" fillId="0" borderId="17" xfId="0" applyNumberFormat="1" applyFont="1" applyFill="1" applyBorder="1"/>
    <xf numFmtId="4" fontId="32" fillId="0" borderId="39" xfId="0" applyNumberFormat="1" applyFont="1" applyFill="1" applyBorder="1" applyAlignment="1">
      <alignment horizontal="right"/>
    </xf>
    <xf numFmtId="4" fontId="32" fillId="0" borderId="45" xfId="0" applyNumberFormat="1" applyFont="1" applyFill="1" applyBorder="1" applyAlignment="1">
      <alignment horizontal="right"/>
    </xf>
    <xf numFmtId="0" fontId="0" fillId="0" borderId="0" xfId="0" applyFill="1" applyProtection="1">
      <protection hidden="1"/>
    </xf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5" fillId="0" borderId="0" xfId="0" applyNumberFormat="1" applyFont="1" applyFill="1" applyBorder="1"/>
    <xf numFmtId="0" fontId="35" fillId="0" borderId="0" xfId="0" applyFont="1" applyFill="1"/>
    <xf numFmtId="0" fontId="1" fillId="0" borderId="0" xfId="1" applyFont="1" applyFill="1" applyBorder="1" applyProtection="1"/>
    <xf numFmtId="0" fontId="19" fillId="0" borderId="0" xfId="1" applyFont="1" applyFill="1"/>
    <xf numFmtId="4" fontId="1" fillId="0" borderId="0" xfId="1" applyNumberFormat="1" applyFont="1" applyFill="1"/>
    <xf numFmtId="0" fontId="12" fillId="0" borderId="0" xfId="0" applyFont="1" applyFill="1" applyBorder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0" fillId="0" borderId="0" xfId="0" applyFont="1" applyAlignment="1" applyProtection="1">
      <alignment vertical="top" wrapText="1" shrinkToFit="1"/>
      <protection hidden="1"/>
    </xf>
    <xf numFmtId="0" fontId="6" fillId="0" borderId="0" xfId="0" applyFont="1" applyFill="1"/>
    <xf numFmtId="0" fontId="19" fillId="0" borderId="21" xfId="1" applyFont="1" applyFill="1" applyBorder="1" applyAlignment="1">
      <alignment wrapText="1"/>
    </xf>
    <xf numFmtId="0" fontId="19" fillId="0" borderId="53" xfId="1" applyFont="1" applyFill="1" applyBorder="1" applyAlignment="1">
      <alignment wrapText="1"/>
    </xf>
    <xf numFmtId="0" fontId="19" fillId="0" borderId="48" xfId="1" applyNumberFormat="1" applyFont="1" applyFill="1" applyBorder="1" applyAlignment="1"/>
    <xf numFmtId="0" fontId="19" fillId="0" borderId="50" xfId="1" applyNumberFormat="1" applyFont="1" applyFill="1" applyBorder="1"/>
    <xf numFmtId="0" fontId="19" fillId="0" borderId="53" xfId="1" applyFont="1" applyFill="1" applyBorder="1"/>
    <xf numFmtId="0" fontId="19" fillId="0" borderId="43" xfId="1" applyFont="1" applyFill="1" applyBorder="1"/>
    <xf numFmtId="0" fontId="19" fillId="0" borderId="21" xfId="1" applyFont="1" applyFill="1" applyBorder="1"/>
    <xf numFmtId="0" fontId="19" fillId="0" borderId="54" xfId="1" applyFont="1" applyFill="1" applyBorder="1"/>
    <xf numFmtId="4" fontId="24" fillId="4" borderId="0" xfId="0" applyNumberFormat="1" applyFont="1" applyFill="1" applyAlignment="1" applyProtection="1">
      <alignment shrinkToFit="1"/>
      <protection hidden="1"/>
    </xf>
    <xf numFmtId="4" fontId="38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4" fontId="1" fillId="0" borderId="0" xfId="0" applyNumberFormat="1" applyFont="1" applyFill="1" applyBorder="1" applyAlignment="1" applyProtection="1">
      <alignment horizontal="right" indent="6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5" fontId="1" fillId="0" borderId="63" xfId="0" applyNumberFormat="1" applyFont="1" applyBorder="1" applyAlignment="1" applyProtection="1">
      <alignment horizontal="right"/>
      <protection hidden="1"/>
    </xf>
    <xf numFmtId="175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10" fontId="1" fillId="0" borderId="0" xfId="1" applyNumberFormat="1" applyFont="1" applyFill="1" applyBorder="1" applyAlignment="1" applyProtection="1">
      <alignment horizontal="left" indent="1"/>
      <protection hidden="1"/>
    </xf>
    <xf numFmtId="0" fontId="0" fillId="0" borderId="0" xfId="0" applyAlignment="1">
      <alignment horizontal="justify" wrapText="1"/>
    </xf>
    <xf numFmtId="4" fontId="1" fillId="0" borderId="0" xfId="0" applyNumberFormat="1" applyFont="1" applyFill="1" applyAlignment="1">
      <alignment shrinkToFit="1"/>
    </xf>
    <xf numFmtId="4" fontId="2" fillId="0" borderId="0" xfId="0" applyNumberFormat="1" applyFont="1" applyFill="1" applyBorder="1"/>
    <xf numFmtId="4" fontId="19" fillId="0" borderId="0" xfId="0" applyNumberFormat="1" applyFont="1" applyFill="1" applyAlignment="1">
      <alignment shrinkToFit="1"/>
    </xf>
    <xf numFmtId="10" fontId="1" fillId="0" borderId="0" xfId="1" applyNumberFormat="1" applyFont="1" applyFill="1" applyBorder="1" applyAlignment="1" applyProtection="1">
      <alignment horizontal="left" shrinkToFit="1"/>
      <protection hidden="1"/>
    </xf>
    <xf numFmtId="174" fontId="1" fillId="0" borderId="0" xfId="0" applyNumberFormat="1" applyFont="1" applyFill="1" applyBorder="1" applyAlignment="1" applyProtection="1">
      <alignment horizontal="left" shrinkToFit="1"/>
      <protection hidden="1"/>
    </xf>
    <xf numFmtId="4" fontId="19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36" fillId="0" borderId="0" xfId="0" applyFont="1" applyAlignment="1"/>
    <xf numFmtId="0" fontId="37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 shrinkToFi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justify" wrapText="1"/>
    </xf>
    <xf numFmtId="0" fontId="39" fillId="0" borderId="2" xfId="0" applyFont="1" applyBorder="1" applyAlignment="1">
      <alignment horizontal="justify" wrapText="1"/>
    </xf>
    <xf numFmtId="0" fontId="39" fillId="0" borderId="0" xfId="0" applyFont="1" applyAlignment="1">
      <alignment horizontal="justify" wrapTex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0" fillId="0" borderId="0" xfId="0" applyAlignment="1">
      <alignment horizontal="justify" vertical="top" wrapText="1" shrinkToFit="1"/>
    </xf>
    <xf numFmtId="0" fontId="34" fillId="0" borderId="0" xfId="25" applyFont="1" applyFill="1" applyAlignment="1" applyProtection="1">
      <alignment horizontal="left" wrapText="1"/>
      <protection hidden="1"/>
    </xf>
    <xf numFmtId="0" fontId="1" fillId="0" borderId="63" xfId="0" applyFont="1" applyBorder="1" applyAlignment="1" applyProtection="1">
      <alignment wrapText="1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4" fillId="0" borderId="0" xfId="0" applyFont="1" applyFill="1" applyAlignment="1" applyProtection="1">
      <alignment horizontal="left" wrapText="1" shrinkToFit="1"/>
      <protection hidden="1"/>
    </xf>
    <xf numFmtId="0" fontId="24" fillId="0" borderId="0" xfId="0" applyFont="1" applyAlignment="1" applyProtection="1">
      <alignment horizontal="left" shrinkToFit="1"/>
      <protection hidden="1"/>
    </xf>
    <xf numFmtId="0" fontId="39" fillId="0" borderId="0" xfId="0" applyFont="1" applyFill="1" applyBorder="1" applyAlignment="1" applyProtection="1">
      <alignment wrapText="1"/>
      <protection hidden="1"/>
    </xf>
    <xf numFmtId="0" fontId="39" fillId="0" borderId="0" xfId="0" applyFont="1" applyAlignment="1">
      <alignment wrapTex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T633"/>
  <sheetViews>
    <sheetView showGridLines="0" zoomScaleNormal="100" workbookViewId="0">
      <selection activeCell="A2" sqref="A2:L3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5.4257812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1.7109375" style="8" customWidth="1"/>
    <col min="16" max="16" width="11.140625" style="8" customWidth="1"/>
    <col min="17" max="16384" width="9.140625" style="8"/>
  </cols>
  <sheetData>
    <row r="1" spans="1:20" ht="20.100000000000001" customHeight="1" x14ac:dyDescent="0.3">
      <c r="A1" s="258" t="s">
        <v>122</v>
      </c>
      <c r="B1" s="259"/>
      <c r="C1" s="259"/>
      <c r="D1" s="259"/>
      <c r="E1" s="259"/>
      <c r="F1" s="259"/>
      <c r="G1" s="260"/>
      <c r="H1" s="260"/>
    </row>
    <row r="2" spans="1:20" ht="18.75" customHeight="1" x14ac:dyDescent="0.3">
      <c r="A2" s="265" t="s">
        <v>102</v>
      </c>
      <c r="B2" s="266"/>
      <c r="C2" s="266"/>
      <c r="D2" s="266"/>
      <c r="E2" s="264"/>
      <c r="F2" s="264"/>
      <c r="G2" s="264"/>
      <c r="H2" s="264"/>
      <c r="I2" s="264"/>
      <c r="J2" s="264"/>
      <c r="K2" s="264"/>
      <c r="L2" s="264"/>
      <c r="N2" s="95"/>
    </row>
    <row r="3" spans="1:20" ht="20.25" customHeigh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N3" s="95"/>
    </row>
    <row r="4" spans="1:20" ht="14.25" x14ac:dyDescent="0.2">
      <c r="A4" s="9"/>
      <c r="B4" s="7"/>
      <c r="D4" s="11"/>
    </row>
    <row r="5" spans="1:20" ht="14.25" x14ac:dyDescent="0.2">
      <c r="A5" s="9"/>
      <c r="B5" s="4"/>
      <c r="D5" s="11"/>
    </row>
    <row r="6" spans="1:20" ht="3" customHeight="1" x14ac:dyDescent="0.2">
      <c r="B6" s="7"/>
    </row>
    <row r="7" spans="1:20" ht="15.75" x14ac:dyDescent="0.25">
      <c r="D7" s="245" t="s">
        <v>103</v>
      </c>
      <c r="E7" s="246">
        <v>2022</v>
      </c>
      <c r="H7" s="12"/>
      <c r="I7" s="12"/>
    </row>
    <row r="8" spans="1:20" ht="13.5" thickBot="1" x14ac:dyDescent="0.25">
      <c r="K8" s="46"/>
      <c r="N8" s="19" t="s">
        <v>56</v>
      </c>
    </row>
    <row r="9" spans="1:20" ht="16.5" customHeight="1" thickTop="1" x14ac:dyDescent="0.25">
      <c r="A9" s="13" t="s">
        <v>3</v>
      </c>
      <c r="B9" s="51" t="s">
        <v>50</v>
      </c>
      <c r="C9" s="52" t="s">
        <v>30</v>
      </c>
      <c r="D9" s="53"/>
      <c r="E9" s="104" t="s">
        <v>12</v>
      </c>
      <c r="F9" s="107"/>
      <c r="G9" s="105" t="s">
        <v>13</v>
      </c>
      <c r="H9" s="267" t="s">
        <v>43</v>
      </c>
      <c r="I9" s="268"/>
      <c r="J9" s="268"/>
      <c r="K9" s="268"/>
      <c r="L9" s="269" t="s">
        <v>44</v>
      </c>
      <c r="M9" s="270"/>
      <c r="N9" s="271"/>
    </row>
    <row r="10" spans="1:20" ht="16.5" customHeight="1" x14ac:dyDescent="0.25">
      <c r="A10" s="54"/>
      <c r="B10" s="55"/>
      <c r="C10" s="56"/>
      <c r="D10" s="57"/>
      <c r="E10" s="102" t="s">
        <v>11</v>
      </c>
      <c r="F10" s="108"/>
      <c r="G10" s="103" t="s">
        <v>11</v>
      </c>
      <c r="H10" s="79"/>
      <c r="I10" s="80"/>
      <c r="J10" s="81"/>
      <c r="K10" s="81"/>
      <c r="L10" s="272" t="s">
        <v>116</v>
      </c>
      <c r="M10" s="273"/>
      <c r="N10" s="274"/>
    </row>
    <row r="11" spans="1:20" ht="33.75" customHeight="1" x14ac:dyDescent="0.25">
      <c r="A11" s="54"/>
      <c r="B11" s="55"/>
      <c r="C11" s="56"/>
      <c r="D11" s="57"/>
      <c r="E11" s="58"/>
      <c r="F11" s="109" t="s">
        <v>67</v>
      </c>
      <c r="G11" s="82"/>
      <c r="H11" s="275" t="s">
        <v>45</v>
      </c>
      <c r="I11" s="277" t="s">
        <v>117</v>
      </c>
      <c r="J11" s="279" t="s">
        <v>118</v>
      </c>
      <c r="K11" s="280"/>
      <c r="L11" s="281" t="s">
        <v>46</v>
      </c>
      <c r="M11" s="282"/>
      <c r="N11" s="283" t="s">
        <v>47</v>
      </c>
    </row>
    <row r="12" spans="1:20" ht="16.5" thickBot="1" x14ac:dyDescent="0.3">
      <c r="A12" s="14"/>
      <c r="B12" s="59"/>
      <c r="C12" s="15" t="s">
        <v>59</v>
      </c>
      <c r="D12" s="16" t="s">
        <v>58</v>
      </c>
      <c r="E12" s="60"/>
      <c r="F12" s="106"/>
      <c r="G12" s="83"/>
      <c r="H12" s="276"/>
      <c r="I12" s="278"/>
      <c r="J12" s="98" t="s">
        <v>31</v>
      </c>
      <c r="K12" s="98" t="s">
        <v>32</v>
      </c>
      <c r="L12" s="97" t="s">
        <v>15</v>
      </c>
      <c r="M12" s="96" t="s">
        <v>55</v>
      </c>
      <c r="N12" s="284"/>
    </row>
    <row r="13" spans="1:20" ht="28.5" customHeight="1" thickTop="1" x14ac:dyDescent="0.2">
      <c r="A13" s="154">
        <v>1016</v>
      </c>
      <c r="B13" s="155" t="str">
        <f>'1016'!$E$2</f>
        <v xml:space="preserve">Střední škola, Základní škola a Mateřská škola Prostějov, Komenského 10  </v>
      </c>
      <c r="C13" s="198" t="s">
        <v>68</v>
      </c>
      <c r="D13" s="156" t="s">
        <v>69</v>
      </c>
      <c r="E13" s="114">
        <f>'1016'!G16</f>
        <v>71919620.359999999</v>
      </c>
      <c r="F13" s="115">
        <f>'1016'!G17</f>
        <v>2582.2600000000002</v>
      </c>
      <c r="G13" s="116">
        <f>'1016'!G18</f>
        <v>71940329.480000004</v>
      </c>
      <c r="H13" s="117">
        <f>'1016'!G21</f>
        <v>20709.120000004768</v>
      </c>
      <c r="I13" s="116">
        <f>'1016'!I26</f>
        <v>0</v>
      </c>
      <c r="J13" s="118">
        <f t="shared" ref="J13:J23" si="0">IF((H13&lt;0),0,(IF((H13-I13)&lt;0,0,(H13-I13))))</f>
        <v>20709.120000004768</v>
      </c>
      <c r="K13" s="115">
        <f t="shared" ref="K13:K23" si="1">IF((H13&lt;0),(H13-I13),(IF((H13-I13)&lt;0,(H13-I13),0)))</f>
        <v>0</v>
      </c>
      <c r="L13" s="117">
        <f>'1016'!G30</f>
        <v>0</v>
      </c>
      <c r="M13" s="116">
        <f>'1016'!G31</f>
        <v>20709.120000004768</v>
      </c>
      <c r="N13" s="175"/>
      <c r="O13" s="67"/>
      <c r="P13" s="67"/>
      <c r="T13" s="67"/>
    </row>
    <row r="14" spans="1:20" ht="28.5" customHeight="1" x14ac:dyDescent="0.2">
      <c r="A14" s="157">
        <v>1017</v>
      </c>
      <c r="B14" s="158" t="str">
        <f>'1017'!$E$2</f>
        <v>Dětský domov a Školní jídelna Prostějov</v>
      </c>
      <c r="C14" s="199" t="s">
        <v>71</v>
      </c>
      <c r="D14" s="159" t="s">
        <v>69</v>
      </c>
      <c r="E14" s="119">
        <f>'1017'!G16</f>
        <v>35004487.850000001</v>
      </c>
      <c r="F14" s="120">
        <f>'1017'!G17</f>
        <v>0</v>
      </c>
      <c r="G14" s="121">
        <f>'1017'!G18</f>
        <v>35029328.329999998</v>
      </c>
      <c r="H14" s="122">
        <f>'1017'!G21</f>
        <v>24840.479999996722</v>
      </c>
      <c r="I14" s="121">
        <f>'1017'!I26</f>
        <v>0</v>
      </c>
      <c r="J14" s="123">
        <f t="shared" si="0"/>
        <v>24840.479999996722</v>
      </c>
      <c r="K14" s="120">
        <f t="shared" si="1"/>
        <v>0</v>
      </c>
      <c r="L14" s="122">
        <f>'1017'!G30</f>
        <v>10000</v>
      </c>
      <c r="M14" s="121">
        <f>'1017'!G31</f>
        <v>14840.479999996722</v>
      </c>
      <c r="N14" s="176"/>
      <c r="O14" s="67"/>
      <c r="P14" s="67"/>
      <c r="T14" s="67"/>
    </row>
    <row r="15" spans="1:20" ht="28.5" customHeight="1" x14ac:dyDescent="0.2">
      <c r="A15" s="160">
        <v>1106</v>
      </c>
      <c r="B15" s="161" t="str">
        <f>'1106'!$E$2</f>
        <v>Gymnázium Jiřího Wolkera, Prostějov, Kollárova 3</v>
      </c>
      <c r="C15" s="199" t="s">
        <v>73</v>
      </c>
      <c r="D15" s="162" t="s">
        <v>69</v>
      </c>
      <c r="E15" s="119">
        <f>'1106'!G16</f>
        <v>68718078.739999995</v>
      </c>
      <c r="F15" s="120">
        <f>'1106'!G17</f>
        <v>0</v>
      </c>
      <c r="G15" s="121">
        <f>'1106'!G18</f>
        <v>68820373.349999994</v>
      </c>
      <c r="H15" s="122">
        <f>'1106'!G21</f>
        <v>102294.6099999994</v>
      </c>
      <c r="I15" s="121">
        <f>'1106'!I26</f>
        <v>0</v>
      </c>
      <c r="J15" s="123">
        <f t="shared" si="0"/>
        <v>102294.6099999994</v>
      </c>
      <c r="K15" s="120">
        <f t="shared" si="1"/>
        <v>0</v>
      </c>
      <c r="L15" s="122">
        <f>'1106'!G30</f>
        <v>0</v>
      </c>
      <c r="M15" s="121">
        <f>'1106'!G31</f>
        <v>102294.6099999994</v>
      </c>
      <c r="N15" s="176"/>
      <c r="O15" s="67"/>
      <c r="P15" s="67"/>
      <c r="T15" s="67"/>
    </row>
    <row r="16" spans="1:20" ht="28.5" customHeight="1" x14ac:dyDescent="0.2">
      <c r="A16" s="160">
        <v>1125</v>
      </c>
      <c r="B16" s="163" t="str">
        <f>'1125'!$E$2</f>
        <v>Střední škola designu a módy, Prostějov</v>
      </c>
      <c r="C16" s="199" t="s">
        <v>75</v>
      </c>
      <c r="D16" s="162" t="s">
        <v>76</v>
      </c>
      <c r="E16" s="119">
        <f>'1125'!G16</f>
        <v>46593127.199999996</v>
      </c>
      <c r="F16" s="120">
        <f>'1125'!G17</f>
        <v>799.57</v>
      </c>
      <c r="G16" s="121">
        <f>'1125'!G18</f>
        <v>46830858.899999999</v>
      </c>
      <c r="H16" s="122">
        <f>'1125'!G21</f>
        <v>237731.70000000298</v>
      </c>
      <c r="I16" s="121">
        <f>'1125'!I26</f>
        <v>4375</v>
      </c>
      <c r="J16" s="123">
        <f t="shared" si="0"/>
        <v>233356.70000000298</v>
      </c>
      <c r="K16" s="120">
        <f t="shared" si="1"/>
        <v>0</v>
      </c>
      <c r="L16" s="122">
        <f>'1125'!G30</f>
        <v>50000</v>
      </c>
      <c r="M16" s="121">
        <f>'1125'!G31</f>
        <v>183356.70000000298</v>
      </c>
      <c r="N16" s="176"/>
      <c r="O16" s="67"/>
      <c r="P16" s="67"/>
      <c r="T16" s="67"/>
    </row>
    <row r="17" spans="1:20" ht="36.6" customHeight="1" x14ac:dyDescent="0.2">
      <c r="A17" s="157">
        <v>1126</v>
      </c>
      <c r="B17" s="164" t="str">
        <f>'1126'!$E$2</f>
        <v xml:space="preserve">Střední odborná škola průmyslová a Střední odborné učiliště strojírenské, Prostějov, Lidická 4  </v>
      </c>
      <c r="C17" s="200" t="s">
        <v>77</v>
      </c>
      <c r="D17" s="159" t="s">
        <v>69</v>
      </c>
      <c r="E17" s="119">
        <f>'1126'!G16</f>
        <v>39260543.399999999</v>
      </c>
      <c r="F17" s="120">
        <f>'1126'!G17</f>
        <v>0</v>
      </c>
      <c r="G17" s="120">
        <f>'1126'!G18</f>
        <v>39263484.850000001</v>
      </c>
      <c r="H17" s="122">
        <f>'1126'!G21</f>
        <v>2941.4500000029802</v>
      </c>
      <c r="I17" s="121">
        <f>'1126'!I26</f>
        <v>0</v>
      </c>
      <c r="J17" s="123">
        <f t="shared" ref="J17:J22" si="2">IF((H17&lt;0),0,(IF((H17-I17)&lt;0,0,(H17-I17))))</f>
        <v>2941.4500000029802</v>
      </c>
      <c r="K17" s="120">
        <f t="shared" ref="K17:K22" si="3">IF((H17&lt;0),(H17-I17),(IF((H17-I17)&lt;0,(H17-I17),0)))</f>
        <v>0</v>
      </c>
      <c r="L17" s="122">
        <f>'1126'!G30</f>
        <v>0</v>
      </c>
      <c r="M17" s="121">
        <f>'1126'!G31</f>
        <v>2941.4500000029802</v>
      </c>
      <c r="N17" s="176"/>
      <c r="O17" s="67"/>
      <c r="P17" s="67"/>
      <c r="T17" s="67"/>
    </row>
    <row r="18" spans="1:20" ht="28.5" customHeight="1" x14ac:dyDescent="0.2">
      <c r="A18" s="157">
        <v>1127</v>
      </c>
      <c r="B18" s="161" t="str">
        <f>'1127'!$E$2</f>
        <v>Švehlova střední škola polytechnická Prostějov</v>
      </c>
      <c r="C18" s="196" t="s">
        <v>79</v>
      </c>
      <c r="D18" s="159" t="s">
        <v>69</v>
      </c>
      <c r="E18" s="119">
        <f>'1127'!G16</f>
        <v>89432369.719999999</v>
      </c>
      <c r="F18" s="120">
        <f>'1127'!G17</f>
        <v>0</v>
      </c>
      <c r="G18" s="121">
        <f>'1127'!G18</f>
        <v>89621928.379999995</v>
      </c>
      <c r="H18" s="122">
        <f>'1127'!G21</f>
        <v>189558.65999999642</v>
      </c>
      <c r="I18" s="121">
        <f>'1127'!I26</f>
        <v>0</v>
      </c>
      <c r="J18" s="123">
        <f t="shared" si="2"/>
        <v>189558.65999999642</v>
      </c>
      <c r="K18" s="120">
        <f t="shared" si="3"/>
        <v>0</v>
      </c>
      <c r="L18" s="122">
        <f>'1127'!G30</f>
        <v>50000</v>
      </c>
      <c r="M18" s="121">
        <f>'1127'!G31</f>
        <v>139558.65999999642</v>
      </c>
      <c r="N18" s="176"/>
      <c r="O18" s="67"/>
      <c r="P18" s="67"/>
      <c r="T18" s="67"/>
    </row>
    <row r="19" spans="1:20" ht="28.5" customHeight="1" x14ac:dyDescent="0.2">
      <c r="A19" s="157">
        <v>1151</v>
      </c>
      <c r="B19" s="161" t="str">
        <f>'1151'!$E$2</f>
        <v>Obchodní akademie, Prostějov, Palackého 18</v>
      </c>
      <c r="C19" s="201" t="s">
        <v>81</v>
      </c>
      <c r="D19" s="165" t="s">
        <v>69</v>
      </c>
      <c r="E19" s="119">
        <f>'1151'!G16</f>
        <v>27690702.670000002</v>
      </c>
      <c r="F19" s="120">
        <f>'1151'!G17</f>
        <v>7616.85</v>
      </c>
      <c r="G19" s="121">
        <f>'1151'!G18</f>
        <v>27878511.789999999</v>
      </c>
      <c r="H19" s="122">
        <f>'1151'!G21</f>
        <v>187809.11999999732</v>
      </c>
      <c r="I19" s="121">
        <f>'1151'!I26</f>
        <v>0</v>
      </c>
      <c r="J19" s="123">
        <f t="shared" si="2"/>
        <v>187809.11999999732</v>
      </c>
      <c r="K19" s="120">
        <f t="shared" si="3"/>
        <v>0</v>
      </c>
      <c r="L19" s="122">
        <f>'1151'!G30</f>
        <v>15000</v>
      </c>
      <c r="M19" s="121">
        <f>'1151'!G31</f>
        <v>172809.11999999732</v>
      </c>
      <c r="N19" s="176"/>
      <c r="O19" s="67"/>
      <c r="P19" s="67"/>
      <c r="T19" s="67"/>
    </row>
    <row r="20" spans="1:20" ht="28.5" customHeight="1" x14ac:dyDescent="0.2">
      <c r="A20" s="157">
        <v>1161</v>
      </c>
      <c r="B20" s="161" t="str">
        <f>'1161'!$E$2</f>
        <v>Střední zdravotnická škola, Prostějov, Vápenice 3</v>
      </c>
      <c r="C20" s="202" t="s">
        <v>83</v>
      </c>
      <c r="D20" s="159" t="s">
        <v>69</v>
      </c>
      <c r="E20" s="119">
        <f>'1161'!G16</f>
        <v>27422492.170000002</v>
      </c>
      <c r="F20" s="120">
        <f>'1161'!G17</f>
        <v>13040.91</v>
      </c>
      <c r="G20" s="121">
        <f>'1161'!G18</f>
        <v>27561369.32</v>
      </c>
      <c r="H20" s="122">
        <f>'1161'!G21</f>
        <v>138877.14999999851</v>
      </c>
      <c r="I20" s="121">
        <f>'1161'!I26</f>
        <v>0</v>
      </c>
      <c r="J20" s="123">
        <f t="shared" si="2"/>
        <v>138877.14999999851</v>
      </c>
      <c r="K20" s="120">
        <f t="shared" si="3"/>
        <v>0</v>
      </c>
      <c r="L20" s="122">
        <f>'1161'!G30</f>
        <v>0</v>
      </c>
      <c r="M20" s="121">
        <f>'1161'!G31</f>
        <v>138877.14999999851</v>
      </c>
      <c r="N20" s="176"/>
      <c r="O20" s="67"/>
      <c r="P20" s="67"/>
      <c r="T20" s="67"/>
    </row>
    <row r="21" spans="1:20" ht="28.5" customHeight="1" x14ac:dyDescent="0.2">
      <c r="A21" s="157">
        <v>1212</v>
      </c>
      <c r="B21" s="166" t="str">
        <f>'1212'!$E$2</f>
        <v>Střední odborná škola Prostějov</v>
      </c>
      <c r="C21" s="197" t="s">
        <v>85</v>
      </c>
      <c r="D21" s="159" t="s">
        <v>69</v>
      </c>
      <c r="E21" s="119">
        <f>'1212'!G16</f>
        <v>38330885.57</v>
      </c>
      <c r="F21" s="120">
        <f>'1212'!G17</f>
        <v>14024.68</v>
      </c>
      <c r="G21" s="121">
        <f>'1212'!G18</f>
        <v>38413054.539999999</v>
      </c>
      <c r="H21" s="122">
        <f>'1212'!G21</f>
        <v>82168.969999998808</v>
      </c>
      <c r="I21" s="121">
        <f>'1212'!I26</f>
        <v>0</v>
      </c>
      <c r="J21" s="123">
        <f t="shared" si="2"/>
        <v>82168.969999998808</v>
      </c>
      <c r="K21" s="120">
        <f t="shared" si="3"/>
        <v>0</v>
      </c>
      <c r="L21" s="122">
        <f>'1212'!G30</f>
        <v>0</v>
      </c>
      <c r="M21" s="121">
        <f>'1212'!G31</f>
        <v>82168.969999998808</v>
      </c>
      <c r="N21" s="176"/>
      <c r="O21" s="67"/>
      <c r="P21" s="67"/>
      <c r="T21" s="67"/>
    </row>
    <row r="22" spans="1:20" ht="28.5" customHeight="1" x14ac:dyDescent="0.2">
      <c r="A22" s="157">
        <v>1305</v>
      </c>
      <c r="B22" s="161" t="str">
        <f>'1305'!$E$2</f>
        <v>Základní umělecká škola Konice, Na Příhonech 425</v>
      </c>
      <c r="C22" s="200" t="s">
        <v>86</v>
      </c>
      <c r="D22" s="159" t="s">
        <v>87</v>
      </c>
      <c r="E22" s="119">
        <f>'1305'!G16</f>
        <v>15376183.720000001</v>
      </c>
      <c r="F22" s="120">
        <f>'1305'!G17</f>
        <v>0</v>
      </c>
      <c r="G22" s="121">
        <f>'1305'!G18</f>
        <v>15382764.949999999</v>
      </c>
      <c r="H22" s="122">
        <f>'1305'!G21</f>
        <v>6581.2299999985844</v>
      </c>
      <c r="I22" s="121">
        <f>'1305'!I26</f>
        <v>0</v>
      </c>
      <c r="J22" s="123">
        <f t="shared" si="2"/>
        <v>6581.2299999985844</v>
      </c>
      <c r="K22" s="120">
        <f t="shared" si="3"/>
        <v>0</v>
      </c>
      <c r="L22" s="122">
        <f>'1305'!G30</f>
        <v>0</v>
      </c>
      <c r="M22" s="121">
        <f>'1305'!G31</f>
        <v>6581.2299999985844</v>
      </c>
      <c r="N22" s="176"/>
      <c r="O22" s="67"/>
      <c r="P22" s="67"/>
      <c r="T22" s="67"/>
    </row>
    <row r="23" spans="1:20" ht="28.5" customHeight="1" thickBot="1" x14ac:dyDescent="0.25">
      <c r="A23" s="157">
        <v>1402</v>
      </c>
      <c r="B23" s="161" t="str">
        <f>'1402'!$E$2</f>
        <v>Dětský domov a Školní jídelna, Plumlov, Balkán 333</v>
      </c>
      <c r="C23" s="203" t="s">
        <v>88</v>
      </c>
      <c r="D23" s="167" t="s">
        <v>89</v>
      </c>
      <c r="E23" s="119">
        <f>'1402'!G16</f>
        <v>25209944.059999999</v>
      </c>
      <c r="F23" s="120">
        <f>'1402'!G17</f>
        <v>15705.89</v>
      </c>
      <c r="G23" s="121">
        <f>'1402'!G18</f>
        <v>25215758.609999999</v>
      </c>
      <c r="H23" s="173">
        <f>'1402'!G21</f>
        <v>5814.5500000007451</v>
      </c>
      <c r="I23" s="174">
        <f>'1402'!I26</f>
        <v>0</v>
      </c>
      <c r="J23" s="123">
        <f t="shared" si="0"/>
        <v>5814.5500000007451</v>
      </c>
      <c r="K23" s="120">
        <f t="shared" si="1"/>
        <v>0</v>
      </c>
      <c r="L23" s="122">
        <f>'1402'!G30</f>
        <v>0</v>
      </c>
      <c r="M23" s="121">
        <f>'1402'!G31</f>
        <v>5814.5500000007451</v>
      </c>
      <c r="N23" s="176"/>
      <c r="O23" s="67"/>
      <c r="P23" s="67"/>
      <c r="T23" s="67"/>
    </row>
    <row r="24" spans="1:20" ht="15.75" thickTop="1" x14ac:dyDescent="0.25">
      <c r="A24" s="93" t="s">
        <v>48</v>
      </c>
      <c r="B24" s="94"/>
      <c r="C24" s="61"/>
      <c r="D24" s="61"/>
      <c r="E24" s="73">
        <f t="shared" ref="E24:N24" si="4">SUM(E13:E23)</f>
        <v>484958435.46000004</v>
      </c>
      <c r="F24" s="75">
        <f t="shared" si="4"/>
        <v>53770.16</v>
      </c>
      <c r="G24" s="74">
        <f t="shared" si="4"/>
        <v>485957762.5</v>
      </c>
      <c r="H24" s="62">
        <f t="shared" si="4"/>
        <v>999327.03999999724</v>
      </c>
      <c r="I24" s="77">
        <f t="shared" si="4"/>
        <v>4375</v>
      </c>
      <c r="J24" s="87">
        <f t="shared" si="4"/>
        <v>994952.03999999724</v>
      </c>
      <c r="K24" s="75">
        <f t="shared" si="4"/>
        <v>0</v>
      </c>
      <c r="L24" s="73">
        <f t="shared" si="4"/>
        <v>125000</v>
      </c>
      <c r="M24" s="90">
        <f t="shared" si="4"/>
        <v>869952.03999999724</v>
      </c>
      <c r="N24" s="91">
        <f t="shared" si="4"/>
        <v>0</v>
      </c>
    </row>
    <row r="25" spans="1:20" ht="15.75" customHeight="1" thickBot="1" x14ac:dyDescent="0.25">
      <c r="A25" s="63"/>
      <c r="B25" s="64"/>
      <c r="C25" s="17"/>
      <c r="D25" s="17"/>
      <c r="E25" s="65"/>
      <c r="F25" s="42"/>
      <c r="G25" s="41"/>
      <c r="H25" s="40"/>
      <c r="I25" s="41"/>
      <c r="J25" s="88" t="s">
        <v>33</v>
      </c>
      <c r="K25" s="76">
        <f>J24+K24</f>
        <v>994952.03999999724</v>
      </c>
      <c r="L25" s="92" t="s">
        <v>49</v>
      </c>
      <c r="M25" s="89"/>
      <c r="N25" s="66">
        <f>L24+M24+N24</f>
        <v>994952.03999999724</v>
      </c>
    </row>
    <row r="26" spans="1:20" ht="13.5" thickTop="1" x14ac:dyDescent="0.2">
      <c r="A26" s="285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</row>
    <row r="27" spans="1:20" x14ac:dyDescent="0.2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</row>
    <row r="28" spans="1:20" x14ac:dyDescent="0.2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</row>
    <row r="29" spans="1:20" ht="14.25" x14ac:dyDescent="0.2">
      <c r="A29" s="68" t="s">
        <v>99</v>
      </c>
      <c r="B29" s="68"/>
      <c r="C29" s="68"/>
      <c r="D29" s="68"/>
      <c r="E29" s="69"/>
      <c r="F29" s="69"/>
      <c r="G29" s="70"/>
      <c r="H29" s="70"/>
      <c r="I29" s="70"/>
      <c r="J29" s="70"/>
      <c r="K29" s="4"/>
      <c r="L29" s="18"/>
      <c r="N29" s="67"/>
    </row>
    <row r="30" spans="1:20" ht="14.25" customHeight="1" x14ac:dyDescent="0.2">
      <c r="A30" s="68"/>
      <c r="B30" s="78"/>
      <c r="C30" s="78" t="s">
        <v>90</v>
      </c>
      <c r="D30" s="78"/>
      <c r="E30" s="78"/>
      <c r="F30" s="78"/>
      <c r="G30" s="78"/>
      <c r="H30" s="255">
        <f>SUMIF(H13:H23,"&gt;0")</f>
        <v>999327.03999999724</v>
      </c>
      <c r="I30" s="256" t="s">
        <v>57</v>
      </c>
      <c r="J30" s="10"/>
      <c r="K30" s="250"/>
      <c r="L30" s="251"/>
      <c r="N30" s="18"/>
    </row>
    <row r="31" spans="1:20" ht="14.25" customHeight="1" x14ac:dyDescent="0.2">
      <c r="A31" s="68"/>
      <c r="B31" s="78"/>
      <c r="C31" s="78" t="s">
        <v>100</v>
      </c>
      <c r="D31" s="84"/>
      <c r="E31" s="85"/>
      <c r="F31" s="85"/>
      <c r="G31" s="85"/>
      <c r="H31" s="255">
        <f>SUMIF(H13:H23,"&lt;0")</f>
        <v>0</v>
      </c>
      <c r="I31" s="256" t="s">
        <v>57</v>
      </c>
      <c r="J31" s="10"/>
      <c r="K31" s="252"/>
      <c r="L31" s="18"/>
      <c r="N31" s="18"/>
    </row>
    <row r="32" spans="1:20" ht="14.25" customHeight="1" x14ac:dyDescent="0.2">
      <c r="A32" s="68"/>
      <c r="B32" s="78"/>
      <c r="C32" s="78" t="s">
        <v>120</v>
      </c>
      <c r="D32" s="84"/>
      <c r="E32" s="85"/>
      <c r="F32" s="85"/>
      <c r="G32" s="85"/>
      <c r="H32" s="256"/>
      <c r="I32" s="256"/>
      <c r="J32" s="10"/>
      <c r="K32" s="250"/>
      <c r="L32" s="18"/>
      <c r="N32" s="18"/>
    </row>
    <row r="33" spans="1:14" ht="14.25" x14ac:dyDescent="0.2">
      <c r="A33" s="68"/>
      <c r="B33" s="78"/>
      <c r="C33" s="78"/>
      <c r="D33" s="78"/>
      <c r="E33" s="78"/>
      <c r="F33" s="78"/>
      <c r="G33" s="78"/>
      <c r="H33" s="256"/>
      <c r="I33" s="256"/>
      <c r="J33" s="10"/>
      <c r="K33" s="4"/>
      <c r="L33" s="18"/>
      <c r="N33" s="18"/>
    </row>
    <row r="34" spans="1:14" ht="14.25" x14ac:dyDescent="0.2">
      <c r="A34" s="68" t="s">
        <v>121</v>
      </c>
      <c r="B34" s="78"/>
      <c r="C34" s="78"/>
      <c r="D34" s="78"/>
      <c r="E34" s="78"/>
      <c r="F34" s="78"/>
      <c r="G34" s="78"/>
      <c r="H34" s="256"/>
      <c r="I34" s="256"/>
      <c r="J34" s="10"/>
      <c r="K34" s="4"/>
      <c r="L34" s="18"/>
      <c r="N34" s="18"/>
    </row>
    <row r="35" spans="1:14" ht="14.25" x14ac:dyDescent="0.2">
      <c r="A35" s="70"/>
      <c r="B35" s="70"/>
      <c r="C35" s="18" t="s">
        <v>90</v>
      </c>
      <c r="D35" s="71"/>
      <c r="E35" s="70"/>
      <c r="F35" s="70"/>
      <c r="G35" s="70"/>
      <c r="H35" s="255">
        <f>SUMIF(J13:J23,"&gt;0")</f>
        <v>994952.03999999724</v>
      </c>
      <c r="I35" s="257" t="s">
        <v>57</v>
      </c>
      <c r="J35" s="10"/>
      <c r="K35" s="250"/>
      <c r="L35" s="251"/>
      <c r="N35" s="18"/>
    </row>
    <row r="36" spans="1:14" s="7" customFormat="1" ht="14.25" x14ac:dyDescent="0.2">
      <c r="A36" s="70"/>
      <c r="B36" s="70"/>
      <c r="C36" s="4" t="s">
        <v>101</v>
      </c>
      <c r="D36" s="4"/>
      <c r="E36" s="4"/>
      <c r="F36" s="4"/>
      <c r="G36" s="4"/>
      <c r="H36" s="255">
        <f>SUMIF(K13:K23,"&lt;0")</f>
        <v>0</v>
      </c>
      <c r="I36" s="257" t="s">
        <v>57</v>
      </c>
      <c r="J36" s="10"/>
      <c r="K36" s="252"/>
      <c r="L36" s="8"/>
      <c r="M36" s="8"/>
      <c r="N36" s="18"/>
    </row>
    <row r="37" spans="1:14" x14ac:dyDescent="0.2">
      <c r="C37" s="18" t="s">
        <v>98</v>
      </c>
      <c r="D37" s="86"/>
      <c r="E37" s="4"/>
      <c r="F37" s="4"/>
      <c r="G37" s="4"/>
      <c r="J37" s="10"/>
      <c r="K37" s="250"/>
      <c r="N37" s="18"/>
    </row>
    <row r="38" spans="1:14" s="7" customFormat="1" ht="15" x14ac:dyDescent="0.2">
      <c r="A38" s="72"/>
      <c r="B38" s="72"/>
      <c r="C38" s="10"/>
      <c r="D38" s="10"/>
      <c r="L38" s="8"/>
      <c r="M38" s="8"/>
      <c r="N38" s="8"/>
    </row>
    <row r="39" spans="1:14" s="7" customFormat="1" ht="15.75" x14ac:dyDescent="0.25">
      <c r="A39" s="261"/>
      <c r="B39" s="262"/>
      <c r="C39" s="10"/>
      <c r="D39" s="10"/>
      <c r="L39" s="8"/>
      <c r="M39" s="8"/>
      <c r="N39" s="8"/>
    </row>
    <row r="40" spans="1:14" s="7" customFormat="1" ht="35.25" customHeight="1" x14ac:dyDescent="0.2">
      <c r="A40" s="263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</row>
    <row r="41" spans="1:14" s="7" customFormat="1" ht="27" customHeight="1" x14ac:dyDescent="0.2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</row>
    <row r="42" spans="1:14" s="10" customFormat="1" ht="15" x14ac:dyDescent="0.2">
      <c r="A42" s="72"/>
      <c r="B42" s="72"/>
      <c r="E42" s="7"/>
      <c r="F42" s="7"/>
      <c r="G42" s="7"/>
      <c r="H42" s="7"/>
      <c r="I42" s="7"/>
      <c r="J42" s="7"/>
      <c r="K42" s="7"/>
      <c r="L42" s="8"/>
      <c r="M42" s="8"/>
      <c r="N42" s="8"/>
    </row>
    <row r="43" spans="1:14" s="10" customFormat="1" ht="15" x14ac:dyDescent="0.2">
      <c r="A43" s="72"/>
      <c r="B43" s="72"/>
      <c r="E43" s="7"/>
      <c r="F43" s="7"/>
      <c r="G43" s="7"/>
      <c r="H43" s="7"/>
      <c r="I43" s="7"/>
      <c r="J43" s="7"/>
      <c r="K43" s="7"/>
      <c r="L43" s="8"/>
      <c r="M43" s="8"/>
      <c r="N43" s="8"/>
    </row>
    <row r="44" spans="1:14" s="10" customFormat="1" ht="15" x14ac:dyDescent="0.2">
      <c r="A44" s="72"/>
      <c r="B44" s="72"/>
      <c r="E44" s="7"/>
      <c r="F44" s="7"/>
      <c r="G44" s="7"/>
      <c r="H44" s="7"/>
      <c r="I44" s="7"/>
      <c r="J44" s="7"/>
      <c r="K44" s="7"/>
      <c r="L44" s="8"/>
      <c r="M44" s="8"/>
      <c r="N44" s="8"/>
    </row>
    <row r="45" spans="1:14" s="10" customFormat="1" ht="15" x14ac:dyDescent="0.2">
      <c r="A45" s="72"/>
      <c r="B45" s="72"/>
      <c r="E45" s="7"/>
      <c r="F45" s="7"/>
      <c r="G45" s="7"/>
      <c r="H45" s="7"/>
      <c r="I45" s="7"/>
      <c r="J45" s="7"/>
      <c r="K45" s="7"/>
      <c r="L45" s="8"/>
      <c r="M45" s="8"/>
      <c r="N45" s="8"/>
    </row>
    <row r="46" spans="1:14" s="10" customFormat="1" ht="15" x14ac:dyDescent="0.2">
      <c r="A46" s="72"/>
      <c r="B46" s="72"/>
      <c r="E46" s="7"/>
      <c r="F46" s="7"/>
      <c r="G46" s="7"/>
      <c r="H46" s="7"/>
      <c r="I46" s="7"/>
      <c r="J46" s="7"/>
      <c r="K46" s="7"/>
      <c r="L46" s="8"/>
      <c r="M46" s="8"/>
      <c r="N46" s="8"/>
    </row>
    <row r="47" spans="1:14" s="10" customFormat="1" ht="15" x14ac:dyDescent="0.2">
      <c r="A47" s="72"/>
      <c r="B47" s="72"/>
      <c r="E47" s="7"/>
      <c r="F47" s="7"/>
      <c r="G47" s="7"/>
      <c r="H47" s="7"/>
      <c r="I47" s="7"/>
      <c r="J47" s="7"/>
      <c r="K47" s="7"/>
      <c r="L47" s="8"/>
      <c r="M47" s="8"/>
      <c r="N47" s="8"/>
    </row>
    <row r="48" spans="1:14" s="10" customFormat="1" ht="15" x14ac:dyDescent="0.2">
      <c r="A48" s="72"/>
      <c r="B48" s="72"/>
      <c r="E48" s="7"/>
      <c r="F48" s="7"/>
      <c r="G48" s="7"/>
      <c r="H48" s="7"/>
      <c r="I48" s="7"/>
      <c r="J48" s="7"/>
      <c r="K48" s="7"/>
      <c r="L48" s="8"/>
      <c r="M48" s="8"/>
      <c r="N48" s="8"/>
    </row>
    <row r="49" spans="1:14" s="10" customFormat="1" ht="15" x14ac:dyDescent="0.2">
      <c r="A49" s="72"/>
      <c r="B49" s="72"/>
      <c r="E49" s="7"/>
      <c r="F49" s="7"/>
      <c r="G49" s="7"/>
      <c r="H49" s="7"/>
      <c r="I49" s="7"/>
      <c r="J49" s="7"/>
      <c r="K49" s="7"/>
      <c r="L49" s="8"/>
      <c r="M49" s="8"/>
      <c r="N49" s="8"/>
    </row>
    <row r="50" spans="1:14" s="10" customFormat="1" ht="15" x14ac:dyDescent="0.2">
      <c r="A50" s="72"/>
      <c r="B50" s="72"/>
      <c r="E50" s="7"/>
      <c r="F50" s="7"/>
      <c r="G50" s="7"/>
      <c r="H50" s="7"/>
      <c r="I50" s="7"/>
      <c r="J50" s="7"/>
      <c r="K50" s="7"/>
      <c r="L50" s="8"/>
      <c r="M50" s="8"/>
      <c r="N50" s="8"/>
    </row>
    <row r="51" spans="1:14" s="10" customFormat="1" ht="15" x14ac:dyDescent="0.2">
      <c r="A51" s="72"/>
      <c r="B51" s="72"/>
      <c r="E51" s="7"/>
      <c r="F51" s="7"/>
      <c r="G51" s="7"/>
      <c r="H51" s="7"/>
      <c r="I51" s="7"/>
      <c r="J51" s="7"/>
      <c r="K51" s="7"/>
      <c r="L51" s="8"/>
      <c r="M51" s="8"/>
      <c r="N51" s="8"/>
    </row>
    <row r="52" spans="1:14" s="10" customFormat="1" ht="15" x14ac:dyDescent="0.2">
      <c r="A52" s="72"/>
      <c r="B52" s="72"/>
      <c r="E52" s="7"/>
      <c r="F52" s="7"/>
      <c r="G52" s="7"/>
      <c r="H52" s="7"/>
      <c r="I52" s="7"/>
      <c r="J52" s="7"/>
      <c r="K52" s="7"/>
      <c r="L52" s="8"/>
      <c r="M52" s="8"/>
      <c r="N52" s="8"/>
    </row>
    <row r="53" spans="1:14" s="10" customFormat="1" ht="15" x14ac:dyDescent="0.2">
      <c r="A53" s="72"/>
      <c r="B53" s="72"/>
      <c r="E53" s="7"/>
      <c r="F53" s="7"/>
      <c r="G53" s="7"/>
      <c r="H53" s="7"/>
      <c r="I53" s="7"/>
      <c r="J53" s="7"/>
      <c r="K53" s="7"/>
      <c r="L53" s="8"/>
      <c r="M53" s="8"/>
      <c r="N53" s="8"/>
    </row>
    <row r="54" spans="1:14" s="10" customFormat="1" ht="15" x14ac:dyDescent="0.2">
      <c r="A54" s="72"/>
      <c r="B54" s="72"/>
      <c r="E54" s="7"/>
      <c r="F54" s="7"/>
      <c r="G54" s="7"/>
      <c r="H54" s="7"/>
      <c r="I54" s="7"/>
      <c r="J54" s="7"/>
      <c r="K54" s="7"/>
      <c r="L54" s="8"/>
      <c r="M54" s="8"/>
      <c r="N54" s="8"/>
    </row>
    <row r="55" spans="1:14" s="10" customFormat="1" ht="15" x14ac:dyDescent="0.2">
      <c r="A55" s="72"/>
      <c r="B55" s="72"/>
      <c r="E55" s="7"/>
      <c r="F55" s="7"/>
      <c r="G55" s="7"/>
      <c r="H55" s="7"/>
      <c r="I55" s="7"/>
      <c r="J55" s="7"/>
      <c r="K55" s="7"/>
      <c r="L55" s="8"/>
      <c r="M55" s="8"/>
      <c r="N55" s="8"/>
    </row>
    <row r="56" spans="1:14" s="10" customFormat="1" ht="15" x14ac:dyDescent="0.2">
      <c r="A56" s="72"/>
      <c r="B56" s="72"/>
      <c r="E56" s="7"/>
      <c r="F56" s="7"/>
      <c r="G56" s="7"/>
      <c r="H56" s="7"/>
      <c r="I56" s="7"/>
      <c r="J56" s="7"/>
      <c r="K56" s="7"/>
      <c r="L56" s="8"/>
      <c r="M56" s="8"/>
      <c r="N56" s="8"/>
    </row>
    <row r="57" spans="1:14" s="10" customFormat="1" ht="15" x14ac:dyDescent="0.2">
      <c r="A57" s="72"/>
      <c r="B57" s="72"/>
      <c r="E57" s="7"/>
      <c r="F57" s="7"/>
      <c r="G57" s="7"/>
      <c r="H57" s="7"/>
      <c r="I57" s="7"/>
      <c r="J57" s="7"/>
      <c r="K57" s="7"/>
      <c r="L57" s="8"/>
      <c r="M57" s="8"/>
      <c r="N57" s="8"/>
    </row>
    <row r="58" spans="1:14" s="10" customFormat="1" ht="15" x14ac:dyDescent="0.2">
      <c r="A58" s="72"/>
      <c r="B58" s="72"/>
      <c r="E58" s="7"/>
      <c r="F58" s="7"/>
      <c r="G58" s="7"/>
      <c r="H58" s="7"/>
      <c r="I58" s="7"/>
      <c r="J58" s="7"/>
      <c r="K58" s="7"/>
      <c r="L58" s="8"/>
      <c r="M58" s="8"/>
      <c r="N58" s="8"/>
    </row>
    <row r="59" spans="1:14" s="10" customFormat="1" ht="15" x14ac:dyDescent="0.2">
      <c r="A59" s="72"/>
      <c r="B59" s="72"/>
      <c r="E59" s="7"/>
      <c r="F59" s="7"/>
      <c r="G59" s="7"/>
      <c r="H59" s="7"/>
      <c r="I59" s="7"/>
      <c r="J59" s="7"/>
      <c r="K59" s="7"/>
      <c r="L59" s="8"/>
      <c r="M59" s="8"/>
      <c r="N59" s="8"/>
    </row>
    <row r="60" spans="1:14" s="10" customFormat="1" ht="15" x14ac:dyDescent="0.2">
      <c r="A60" s="72"/>
      <c r="B60" s="72"/>
      <c r="E60" s="7"/>
      <c r="F60" s="7"/>
      <c r="G60" s="7"/>
      <c r="H60" s="7"/>
      <c r="I60" s="7"/>
      <c r="J60" s="7"/>
      <c r="K60" s="7"/>
      <c r="L60" s="8"/>
      <c r="M60" s="8"/>
      <c r="N60" s="8"/>
    </row>
    <row r="61" spans="1:14" s="10" customFormat="1" ht="15" x14ac:dyDescent="0.2">
      <c r="A61" s="72"/>
      <c r="B61" s="72"/>
      <c r="E61" s="7"/>
      <c r="F61" s="7"/>
      <c r="G61" s="7"/>
      <c r="H61" s="7"/>
      <c r="I61" s="7"/>
      <c r="J61" s="7"/>
      <c r="K61" s="7"/>
      <c r="L61" s="8"/>
      <c r="M61" s="8"/>
      <c r="N61" s="8"/>
    </row>
    <row r="62" spans="1:14" s="10" customFormat="1" ht="15" x14ac:dyDescent="0.2">
      <c r="A62" s="72"/>
      <c r="B62" s="72"/>
      <c r="E62" s="7"/>
      <c r="F62" s="7"/>
      <c r="G62" s="7"/>
      <c r="H62" s="7"/>
      <c r="I62" s="7"/>
      <c r="J62" s="7"/>
      <c r="K62" s="7"/>
      <c r="L62" s="8"/>
      <c r="M62" s="8"/>
      <c r="N62" s="8"/>
    </row>
    <row r="63" spans="1:14" s="10" customFormat="1" ht="15" x14ac:dyDescent="0.2">
      <c r="A63" s="72"/>
      <c r="B63" s="72"/>
      <c r="E63" s="7"/>
      <c r="F63" s="7"/>
      <c r="G63" s="7"/>
      <c r="H63" s="7"/>
      <c r="I63" s="7"/>
      <c r="J63" s="7"/>
      <c r="K63" s="7"/>
      <c r="L63" s="8"/>
      <c r="M63" s="8"/>
      <c r="N63" s="8"/>
    </row>
    <row r="64" spans="1:14" s="10" customFormat="1" ht="15" x14ac:dyDescent="0.2">
      <c r="A64" s="72"/>
      <c r="B64" s="72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72"/>
      <c r="B65" s="72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72"/>
      <c r="B66" s="72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72"/>
      <c r="B67" s="72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72"/>
      <c r="B68" s="72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72"/>
      <c r="B69" s="72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72"/>
      <c r="B70" s="72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72"/>
      <c r="B71" s="72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72"/>
      <c r="B72" s="72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72"/>
      <c r="B73" s="72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72"/>
      <c r="B74" s="72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72"/>
      <c r="B75" s="72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72"/>
      <c r="B76" s="72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72"/>
      <c r="B77" s="72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72"/>
      <c r="B78" s="72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72"/>
      <c r="B79" s="72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72"/>
      <c r="B80" s="72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72"/>
      <c r="B81" s="72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72"/>
      <c r="B82" s="72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72"/>
      <c r="B83" s="72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72"/>
      <c r="B84" s="72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72"/>
      <c r="B85" s="72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72"/>
      <c r="B86" s="72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72"/>
      <c r="B87" s="72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72"/>
      <c r="B88" s="72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72"/>
      <c r="B89" s="72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72"/>
      <c r="B90" s="72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72"/>
      <c r="B91" s="72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72"/>
      <c r="B92" s="72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72"/>
      <c r="B93" s="72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72"/>
      <c r="B94" s="72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72"/>
      <c r="B95" s="72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72"/>
      <c r="B96" s="72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72"/>
      <c r="B97" s="72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72"/>
      <c r="B98" s="72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72"/>
      <c r="B99" s="72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72"/>
      <c r="B100" s="72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72"/>
      <c r="B101" s="72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72"/>
      <c r="B102" s="72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72"/>
      <c r="B103" s="72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72"/>
      <c r="B104" s="72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72"/>
      <c r="B105" s="72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72"/>
      <c r="B106" s="72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72"/>
      <c r="B107" s="72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72"/>
      <c r="B108" s="72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72"/>
      <c r="B109" s="72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72"/>
      <c r="B110" s="72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72"/>
      <c r="B111" s="72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72"/>
      <c r="B112" s="72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72"/>
      <c r="B113" s="72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72"/>
      <c r="B114" s="72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72"/>
      <c r="B115" s="72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72"/>
      <c r="B116" s="72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72"/>
      <c r="B117" s="72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72"/>
      <c r="B118" s="72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72"/>
      <c r="B119" s="72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72"/>
      <c r="B120" s="72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72"/>
      <c r="B121" s="72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72"/>
      <c r="B122" s="72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72"/>
      <c r="B123" s="72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72"/>
      <c r="B124" s="72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72"/>
      <c r="B125" s="72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72"/>
      <c r="B126" s="72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72"/>
      <c r="B127" s="72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72"/>
      <c r="B128" s="72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72"/>
      <c r="B129" s="72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72"/>
      <c r="B130" s="72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72"/>
      <c r="B131" s="72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72"/>
      <c r="B132" s="72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72"/>
      <c r="B133" s="72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72"/>
      <c r="B134" s="72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72"/>
      <c r="B135" s="72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72"/>
      <c r="B136" s="72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72"/>
      <c r="B137" s="72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72"/>
      <c r="B138" s="72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72"/>
      <c r="B139" s="72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72"/>
      <c r="B140" s="72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72"/>
      <c r="B141" s="72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72"/>
      <c r="B142" s="72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72"/>
      <c r="B143" s="72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72"/>
      <c r="B144" s="72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72"/>
      <c r="B145" s="72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72"/>
      <c r="B146" s="72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72"/>
      <c r="B147" s="72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72"/>
      <c r="B148" s="72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72"/>
      <c r="B149" s="72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72"/>
      <c r="B150" s="72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72"/>
      <c r="B151" s="72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72"/>
      <c r="B152" s="72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72"/>
      <c r="B153" s="72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72"/>
      <c r="B154" s="72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72"/>
      <c r="B155" s="72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72"/>
      <c r="B156" s="72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72"/>
      <c r="B157" s="72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72"/>
      <c r="B158" s="72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72"/>
      <c r="B159" s="72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72"/>
      <c r="B160" s="72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72"/>
      <c r="B161" s="72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72"/>
      <c r="B162" s="72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72"/>
      <c r="B163" s="72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72"/>
      <c r="B164" s="72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72"/>
      <c r="B165" s="72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72"/>
      <c r="B166" s="72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72"/>
      <c r="B167" s="72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72"/>
      <c r="B168" s="72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72"/>
      <c r="B169" s="72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72"/>
      <c r="B170" s="72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72"/>
      <c r="B171" s="72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72"/>
      <c r="B172" s="72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72"/>
      <c r="B173" s="72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72"/>
      <c r="B174" s="72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72"/>
      <c r="B175" s="72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72"/>
      <c r="B176" s="72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72"/>
      <c r="B177" s="72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72"/>
      <c r="B178" s="72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72"/>
      <c r="B179" s="72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72"/>
      <c r="B180" s="72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72"/>
      <c r="B181" s="72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72"/>
      <c r="B182" s="72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72"/>
      <c r="B183" s="72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72"/>
      <c r="B184" s="72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72"/>
      <c r="B185" s="72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72"/>
      <c r="B186" s="72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72"/>
      <c r="B187" s="72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72"/>
      <c r="B188" s="72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72"/>
      <c r="B189" s="72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72"/>
      <c r="B190" s="72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72"/>
      <c r="B191" s="72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72"/>
      <c r="B192" s="72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72"/>
      <c r="B193" s="72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72"/>
      <c r="B194" s="72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72"/>
      <c r="B195" s="72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72"/>
      <c r="B196" s="72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72"/>
      <c r="B197" s="72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72"/>
      <c r="B198" s="72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72"/>
      <c r="B199" s="72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72"/>
      <c r="B200" s="72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72"/>
      <c r="B201" s="72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72"/>
      <c r="B202" s="72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72"/>
      <c r="B203" s="72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72"/>
      <c r="B204" s="72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72"/>
      <c r="B205" s="72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72"/>
      <c r="B206" s="72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72"/>
      <c r="B207" s="72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72"/>
      <c r="B208" s="72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72"/>
      <c r="B209" s="72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72"/>
      <c r="B210" s="72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72"/>
      <c r="B211" s="72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72"/>
      <c r="B212" s="72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72"/>
      <c r="B213" s="72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72"/>
      <c r="B214" s="72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72"/>
      <c r="B215" s="72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72"/>
      <c r="B216" s="72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72"/>
      <c r="B217" s="72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72"/>
      <c r="B218" s="72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72"/>
      <c r="B219" s="72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72"/>
      <c r="B220" s="72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72"/>
      <c r="B221" s="72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72"/>
      <c r="B222" s="72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72"/>
      <c r="B223" s="72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72"/>
      <c r="B224" s="72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72"/>
      <c r="B225" s="72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72"/>
      <c r="B226" s="72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72"/>
      <c r="B227" s="72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72"/>
      <c r="B228" s="72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72"/>
      <c r="B229" s="72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72"/>
      <c r="B230" s="72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72"/>
      <c r="B231" s="72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72"/>
      <c r="B232" s="72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72"/>
      <c r="B233" s="72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72"/>
      <c r="B234" s="72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72"/>
      <c r="B235" s="72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72"/>
      <c r="B236" s="72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72"/>
      <c r="B237" s="72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72"/>
      <c r="B238" s="72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72"/>
      <c r="B239" s="72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72"/>
      <c r="B240" s="72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72"/>
      <c r="B241" s="72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72"/>
      <c r="B242" s="72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72"/>
      <c r="B243" s="72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72"/>
      <c r="B244" s="72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72"/>
      <c r="B245" s="72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72"/>
      <c r="B246" s="72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72"/>
      <c r="B247" s="72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72"/>
      <c r="B248" s="72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72"/>
      <c r="B249" s="72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72"/>
      <c r="B250" s="72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72"/>
      <c r="B251" s="72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72"/>
      <c r="B252" s="72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72"/>
      <c r="B253" s="72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72"/>
      <c r="B254" s="72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72"/>
      <c r="B255" s="72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72"/>
      <c r="B256" s="72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72"/>
      <c r="B257" s="72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72"/>
      <c r="B258" s="72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72"/>
      <c r="B259" s="72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72"/>
      <c r="B260" s="72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72"/>
      <c r="B261" s="72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72"/>
      <c r="B262" s="72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72"/>
      <c r="B263" s="72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72"/>
      <c r="B264" s="72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72"/>
      <c r="B265" s="72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72"/>
      <c r="B266" s="72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72"/>
      <c r="B267" s="72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72"/>
      <c r="B268" s="72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72"/>
      <c r="B269" s="72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72"/>
      <c r="B270" s="72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72"/>
      <c r="B271" s="72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72"/>
      <c r="B272" s="72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72"/>
      <c r="B273" s="72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72"/>
      <c r="B274" s="72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72"/>
      <c r="B275" s="72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72"/>
      <c r="B276" s="72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72"/>
      <c r="B277" s="72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72"/>
      <c r="B278" s="72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72"/>
      <c r="B279" s="72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72"/>
      <c r="B280" s="72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72"/>
      <c r="B281" s="72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72"/>
      <c r="B282" s="72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72"/>
      <c r="B283" s="72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72"/>
      <c r="B284" s="72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72"/>
      <c r="B285" s="72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72"/>
      <c r="B286" s="72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72"/>
      <c r="B287" s="72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72"/>
      <c r="B288" s="72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72"/>
      <c r="B289" s="72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72"/>
      <c r="B290" s="72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72"/>
      <c r="B291" s="72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72"/>
      <c r="B292" s="72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72"/>
      <c r="B293" s="72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72"/>
      <c r="B294" s="72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72"/>
      <c r="B295" s="72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72"/>
      <c r="B296" s="72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72"/>
      <c r="B297" s="72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72"/>
      <c r="B298" s="72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72"/>
      <c r="B299" s="72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72"/>
      <c r="B300" s="72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72"/>
      <c r="B301" s="72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72"/>
      <c r="B302" s="72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72"/>
      <c r="B303" s="72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72"/>
      <c r="B304" s="72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72"/>
      <c r="B305" s="72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72"/>
      <c r="B306" s="72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72"/>
      <c r="B307" s="72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72"/>
      <c r="B308" s="72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72"/>
      <c r="B309" s="72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72"/>
      <c r="B310" s="72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72"/>
      <c r="B311" s="72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72"/>
      <c r="B312" s="72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72"/>
      <c r="B313" s="72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72"/>
      <c r="B314" s="72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72"/>
      <c r="B315" s="72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72"/>
      <c r="B316" s="72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72"/>
      <c r="B317" s="72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72"/>
      <c r="B318" s="72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72"/>
      <c r="B319" s="72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72"/>
      <c r="B320" s="72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72"/>
      <c r="B321" s="72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72"/>
      <c r="B322" s="72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72"/>
      <c r="B323" s="72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72"/>
      <c r="B324" s="72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72"/>
      <c r="B325" s="72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72"/>
      <c r="B326" s="72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72"/>
      <c r="B327" s="72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72"/>
      <c r="B328" s="72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72"/>
      <c r="B329" s="72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72"/>
      <c r="B330" s="72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72"/>
      <c r="B331" s="72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72"/>
      <c r="B332" s="72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72"/>
      <c r="B333" s="72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72"/>
      <c r="B334" s="72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72"/>
      <c r="B335" s="72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72"/>
      <c r="B336" s="72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72"/>
      <c r="B337" s="72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72"/>
      <c r="B338" s="72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72"/>
      <c r="B339" s="72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72"/>
      <c r="B340" s="72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72"/>
      <c r="B341" s="72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72"/>
      <c r="B342" s="72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72"/>
      <c r="B343" s="72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72"/>
      <c r="B344" s="72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72"/>
      <c r="B345" s="72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72"/>
      <c r="B346" s="72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72"/>
      <c r="B347" s="72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72"/>
      <c r="B348" s="72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72"/>
      <c r="B349" s="72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72"/>
      <c r="B350" s="72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72"/>
      <c r="B351" s="72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72"/>
      <c r="B352" s="72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72"/>
      <c r="B353" s="72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72"/>
      <c r="B354" s="72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72"/>
      <c r="B355" s="72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72"/>
      <c r="B356" s="72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72"/>
      <c r="B357" s="72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72"/>
      <c r="B358" s="72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72"/>
      <c r="B359" s="72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72"/>
      <c r="B360" s="72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72"/>
      <c r="B361" s="72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72"/>
      <c r="B362" s="72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72"/>
      <c r="B363" s="72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72"/>
      <c r="B364" s="72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72"/>
      <c r="B365" s="72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72"/>
      <c r="B366" s="72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72"/>
      <c r="B367" s="72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72"/>
      <c r="B368" s="72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72"/>
      <c r="B369" s="72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72"/>
      <c r="B370" s="72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72"/>
      <c r="B371" s="72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72"/>
      <c r="B372" s="72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72"/>
      <c r="B373" s="72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72"/>
      <c r="B374" s="72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72"/>
      <c r="B375" s="72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72"/>
      <c r="B376" s="72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72"/>
      <c r="B377" s="72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72"/>
      <c r="B378" s="72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72"/>
      <c r="B379" s="72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72"/>
      <c r="B380" s="72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72"/>
      <c r="B381" s="72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72"/>
      <c r="B382" s="72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72"/>
      <c r="B383" s="72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72"/>
      <c r="B384" s="72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72"/>
      <c r="B385" s="72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72"/>
      <c r="B386" s="72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72"/>
      <c r="B387" s="72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72"/>
      <c r="B388" s="72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72"/>
      <c r="B389" s="72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72"/>
      <c r="B390" s="72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72"/>
      <c r="B391" s="72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72"/>
      <c r="B392" s="72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72"/>
      <c r="B393" s="72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72"/>
      <c r="B394" s="72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72"/>
      <c r="B395" s="72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72"/>
      <c r="B396" s="72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72"/>
      <c r="B397" s="72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72"/>
      <c r="B398" s="72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72"/>
      <c r="B399" s="72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72"/>
      <c r="B400" s="72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72"/>
      <c r="B401" s="72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72"/>
      <c r="B402" s="72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72"/>
      <c r="B403" s="72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72"/>
      <c r="B404" s="72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72"/>
      <c r="B405" s="72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72"/>
      <c r="B406" s="72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72"/>
      <c r="B407" s="72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72"/>
      <c r="B408" s="72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72"/>
      <c r="B409" s="72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72"/>
      <c r="B410" s="72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72"/>
      <c r="B411" s="72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72"/>
      <c r="B412" s="72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72"/>
      <c r="B413" s="72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72"/>
      <c r="B414" s="72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72"/>
      <c r="B415" s="72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72"/>
      <c r="B416" s="72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72"/>
      <c r="B417" s="72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72"/>
      <c r="B418" s="72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72"/>
      <c r="B419" s="72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72"/>
      <c r="B420" s="72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72"/>
      <c r="B421" s="72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72"/>
      <c r="B422" s="72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72"/>
      <c r="B423" s="72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72"/>
      <c r="B424" s="72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72"/>
      <c r="B425" s="72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72"/>
      <c r="B426" s="72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72"/>
      <c r="B427" s="72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72"/>
      <c r="B428" s="72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72"/>
      <c r="B429" s="72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72"/>
      <c r="B430" s="72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72"/>
      <c r="B431" s="72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72"/>
      <c r="B432" s="72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72"/>
      <c r="B433" s="72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72"/>
      <c r="B434" s="72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72"/>
      <c r="B435" s="72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72"/>
      <c r="B436" s="72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72"/>
      <c r="B437" s="72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72"/>
      <c r="B438" s="72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72"/>
      <c r="B439" s="72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72"/>
      <c r="B440" s="72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72"/>
      <c r="B441" s="72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72"/>
      <c r="B442" s="72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72"/>
      <c r="B443" s="72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72"/>
      <c r="B444" s="72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72"/>
      <c r="B445" s="72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72"/>
      <c r="B446" s="72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72"/>
      <c r="B447" s="72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72"/>
      <c r="B448" s="72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72"/>
      <c r="B449" s="72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72"/>
      <c r="B450" s="72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72"/>
      <c r="B451" s="72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72"/>
      <c r="B452" s="72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72"/>
      <c r="B453" s="72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72"/>
      <c r="B454" s="72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72"/>
      <c r="B455" s="72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72"/>
      <c r="B456" s="72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72"/>
      <c r="B457" s="72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72"/>
      <c r="B458" s="72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72"/>
      <c r="B459" s="72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72"/>
      <c r="B460" s="72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72"/>
      <c r="B461" s="72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72"/>
      <c r="B462" s="72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72"/>
      <c r="B463" s="72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72"/>
      <c r="B464" s="72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72"/>
      <c r="B465" s="72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72"/>
      <c r="B466" s="72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72"/>
      <c r="B467" s="72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72"/>
      <c r="B468" s="72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72"/>
      <c r="B469" s="72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72"/>
      <c r="B470" s="72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72"/>
      <c r="B471" s="72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72"/>
      <c r="B472" s="72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72"/>
      <c r="B473" s="72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72"/>
      <c r="B474" s="72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72"/>
      <c r="B475" s="72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72"/>
      <c r="B476" s="72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72"/>
      <c r="B477" s="72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72"/>
      <c r="B478" s="72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72"/>
      <c r="B479" s="72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72"/>
      <c r="B480" s="72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72"/>
      <c r="B481" s="72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72"/>
      <c r="B482" s="72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72"/>
      <c r="B483" s="72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72"/>
      <c r="B484" s="72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72"/>
      <c r="B485" s="72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72"/>
      <c r="B486" s="72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72"/>
      <c r="B487" s="72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72"/>
      <c r="B488" s="72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72"/>
      <c r="B489" s="72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72"/>
      <c r="B490" s="72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72"/>
      <c r="B491" s="72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72"/>
      <c r="B492" s="72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72"/>
      <c r="B493" s="72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72"/>
      <c r="B494" s="72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72"/>
      <c r="B495" s="72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72"/>
      <c r="B496" s="72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72"/>
      <c r="B497" s="72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72"/>
      <c r="B498" s="72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72"/>
      <c r="B499" s="72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72"/>
      <c r="B500" s="72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72"/>
      <c r="B501" s="72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72"/>
      <c r="B502" s="72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72"/>
      <c r="B503" s="72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72"/>
      <c r="B504" s="72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72"/>
      <c r="B505" s="72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72"/>
      <c r="B506" s="72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72"/>
      <c r="B507" s="72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72"/>
      <c r="B508" s="72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72"/>
      <c r="B509" s="72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72"/>
      <c r="B510" s="72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72"/>
      <c r="B511" s="72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72"/>
      <c r="B512" s="72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72"/>
      <c r="B513" s="72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72"/>
      <c r="B514" s="72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72"/>
      <c r="B515" s="72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72"/>
      <c r="B516" s="72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72"/>
      <c r="B517" s="72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72"/>
      <c r="B518" s="72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72"/>
      <c r="B519" s="72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72"/>
      <c r="B520" s="72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72"/>
      <c r="B521" s="72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72"/>
      <c r="B522" s="72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72"/>
      <c r="B523" s="72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72"/>
      <c r="B524" s="72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72"/>
      <c r="B525" s="72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72"/>
      <c r="B526" s="72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72"/>
      <c r="B527" s="72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72"/>
      <c r="B528" s="72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72"/>
      <c r="B529" s="72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72"/>
      <c r="B530" s="72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72"/>
      <c r="B531" s="72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72"/>
      <c r="B532" s="72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72"/>
      <c r="B533" s="72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72"/>
      <c r="B534" s="72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72"/>
      <c r="B535" s="72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72"/>
      <c r="B536" s="72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72"/>
      <c r="B537" s="72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72"/>
      <c r="B538" s="72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72"/>
      <c r="B539" s="72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72"/>
      <c r="B540" s="72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72"/>
      <c r="B541" s="72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72"/>
      <c r="B542" s="72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72"/>
      <c r="B543" s="72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72"/>
      <c r="B544" s="72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72"/>
      <c r="B545" s="72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72"/>
      <c r="B546" s="72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72"/>
      <c r="B547" s="72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72"/>
      <c r="B548" s="72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72"/>
      <c r="B549" s="72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72"/>
      <c r="B550" s="72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72"/>
      <c r="B551" s="72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72"/>
      <c r="B552" s="72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72"/>
      <c r="B553" s="72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72"/>
      <c r="B554" s="72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72"/>
      <c r="B555" s="72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72"/>
      <c r="B556" s="72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72"/>
      <c r="B557" s="72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72"/>
      <c r="B558" s="72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72"/>
      <c r="B559" s="72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72"/>
      <c r="B560" s="72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72"/>
      <c r="B561" s="72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72"/>
      <c r="B562" s="72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72"/>
      <c r="B563" s="72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72"/>
      <c r="B564" s="72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72"/>
      <c r="B565" s="72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72"/>
      <c r="B566" s="72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72"/>
      <c r="B567" s="72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72"/>
      <c r="B568" s="72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72"/>
      <c r="B569" s="72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72"/>
      <c r="B570" s="72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72"/>
      <c r="B571" s="72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72"/>
      <c r="B572" s="72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72"/>
      <c r="B573" s="72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72"/>
      <c r="B574" s="72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72"/>
      <c r="B575" s="72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72"/>
      <c r="B576" s="72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72"/>
      <c r="B577" s="72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72"/>
      <c r="B578" s="72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72"/>
      <c r="B579" s="72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72"/>
      <c r="B580" s="72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72"/>
      <c r="B581" s="72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72"/>
      <c r="B582" s="72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72"/>
      <c r="B583" s="72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72"/>
      <c r="B584" s="72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72"/>
      <c r="B585" s="72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72"/>
      <c r="B586" s="72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72"/>
      <c r="B587" s="72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72"/>
      <c r="B588" s="72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72"/>
      <c r="B589" s="72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72"/>
      <c r="B590" s="72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72"/>
      <c r="B591" s="72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72"/>
      <c r="B592" s="72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72"/>
      <c r="B593" s="72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72"/>
      <c r="B594" s="72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72"/>
      <c r="B595" s="72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72"/>
      <c r="B596" s="72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72"/>
      <c r="B597" s="72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72"/>
      <c r="B598" s="72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72"/>
      <c r="B599" s="72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72"/>
      <c r="B600" s="72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72"/>
      <c r="B601" s="72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72"/>
      <c r="B602" s="72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72"/>
      <c r="B603" s="72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72"/>
      <c r="B604" s="72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72"/>
      <c r="B605" s="72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72"/>
      <c r="B606" s="72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72"/>
      <c r="B607" s="72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72"/>
      <c r="B608" s="72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72"/>
      <c r="B609" s="72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72"/>
      <c r="B610" s="72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72"/>
      <c r="B611" s="72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72"/>
      <c r="B612" s="72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72"/>
      <c r="B613" s="72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72"/>
      <c r="B614" s="72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72"/>
      <c r="B615" s="72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72"/>
      <c r="B616" s="72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72"/>
      <c r="B617" s="72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72"/>
      <c r="B618" s="72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72"/>
      <c r="B619" s="72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72"/>
      <c r="B620" s="72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72"/>
      <c r="B621" s="72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72"/>
      <c r="B622" s="72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72"/>
      <c r="B623" s="72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72"/>
      <c r="B624" s="72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72"/>
      <c r="B625" s="72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72"/>
      <c r="B626" s="72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72"/>
      <c r="B627" s="72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72"/>
      <c r="B628" s="72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72"/>
      <c r="B629" s="72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72"/>
      <c r="B630" s="72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72"/>
      <c r="B631" s="72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72"/>
      <c r="B632" s="72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72"/>
      <c r="B633" s="72"/>
      <c r="E633" s="7"/>
      <c r="F633" s="7"/>
      <c r="G633" s="7"/>
      <c r="H633" s="7"/>
      <c r="I633" s="7"/>
      <c r="J633" s="7"/>
      <c r="K633" s="7"/>
      <c r="L633" s="8"/>
      <c r="M633" s="8"/>
      <c r="N633" s="8"/>
    </row>
  </sheetData>
  <mergeCells count="13">
    <mergeCell ref="A1:H1"/>
    <mergeCell ref="A39:B39"/>
    <mergeCell ref="A40:N41"/>
    <mergeCell ref="A2:L3"/>
    <mergeCell ref="H9:K9"/>
    <mergeCell ref="L9:N9"/>
    <mergeCell ref="L10:N10"/>
    <mergeCell ref="H11:H12"/>
    <mergeCell ref="I11:I12"/>
    <mergeCell ref="J11:K11"/>
    <mergeCell ref="L11:M11"/>
    <mergeCell ref="N11:N12"/>
    <mergeCell ref="A26:N27"/>
  </mergeCells>
  <pageMargins left="0.39370078740157483" right="0" top="0.39370078740157483" bottom="0" header="0.51181102362204722" footer="0"/>
  <pageSetup paperSize="9" scale="75" firstPageNumber="104" orientation="landscape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4" tint="0.39997558519241921"/>
  </sheetPr>
  <dimension ref="A1:K244"/>
  <sheetViews>
    <sheetView showGridLines="0" topLeftCell="A7" zoomScaleNormal="100" workbookViewId="0">
      <selection activeCell="M15" sqref="M1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84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93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544612</v>
      </c>
      <c r="F6" s="298"/>
      <c r="G6" s="126" t="s">
        <v>3</v>
      </c>
      <c r="H6" s="296">
        <v>1212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36265000</v>
      </c>
      <c r="F16" s="312"/>
      <c r="G16" s="6">
        <f>H16+I16</f>
        <v>38330885.57</v>
      </c>
      <c r="H16" s="39">
        <v>38298649.899999999</v>
      </c>
      <c r="I16" s="39">
        <v>32235.67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14024.68</v>
      </c>
      <c r="H17" s="99">
        <v>14024.68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36265000</v>
      </c>
      <c r="F18" s="312"/>
      <c r="G18" s="6">
        <f>H18+I18</f>
        <v>38413054.539999999</v>
      </c>
      <c r="H18" s="39">
        <v>38328580.539999999</v>
      </c>
      <c r="I18" s="39">
        <v>84474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96193.649999998801</v>
      </c>
      <c r="H20" s="130">
        <f>H18-H16+H17</f>
        <v>43955.320000000596</v>
      </c>
      <c r="I20" s="130">
        <f>I18-I16+I17</f>
        <v>52238.33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82168.969999998808</v>
      </c>
      <c r="H21" s="130">
        <f>H20-H17</f>
        <v>29930.640000000596</v>
      </c>
      <c r="I21" s="130">
        <f>I20-I17</f>
        <v>52238.33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82168.969999998808</v>
      </c>
      <c r="H25" s="134">
        <f>H21</f>
        <v>29930.640000000596</v>
      </c>
      <c r="I25" s="134">
        <f>I21-I26</f>
        <v>52238.33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82168.969999998808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82168.969999998808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817472.44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385000</v>
      </c>
      <c r="G37" s="48">
        <v>115545</v>
      </c>
      <c r="H37" s="49"/>
      <c r="I37" s="208">
        <f>IF(F37=0,"nerozp.",G37/F37)</f>
        <v>0.30011688311688312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162435</v>
      </c>
      <c r="G41" s="48">
        <v>162435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69184</v>
      </c>
      <c r="F50" s="230">
        <v>0</v>
      </c>
      <c r="G50" s="231">
        <v>0</v>
      </c>
      <c r="H50" s="231">
        <f t="shared" ref="H50:H53" si="2">E50+F50-G50</f>
        <v>69184</v>
      </c>
      <c r="I50" s="232">
        <v>69184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426390.6</v>
      </c>
      <c r="F51" s="236">
        <v>490261.3</v>
      </c>
      <c r="G51" s="237">
        <v>516523.35</v>
      </c>
      <c r="H51" s="237">
        <f t="shared" si="2"/>
        <v>400128.54999999993</v>
      </c>
      <c r="I51" s="238">
        <v>365759.25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1223107.76</v>
      </c>
      <c r="F52" s="236">
        <v>1612407.99</v>
      </c>
      <c r="G52" s="237">
        <v>370937.16</v>
      </c>
      <c r="H52" s="237">
        <f t="shared" si="2"/>
        <v>2464578.59</v>
      </c>
      <c r="I52" s="238">
        <v>2464578.59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475802.83</v>
      </c>
      <c r="F53" s="236">
        <v>166427.64000000001</v>
      </c>
      <c r="G53" s="237">
        <v>162435</v>
      </c>
      <c r="H53" s="237">
        <f t="shared" si="2"/>
        <v>479795.47</v>
      </c>
      <c r="I53" s="238">
        <v>479795.47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2194485.19</v>
      </c>
      <c r="F54" s="242">
        <f>F50+F51+F52+F53</f>
        <v>2269096.9300000002</v>
      </c>
      <c r="G54" s="243">
        <f>G50+G51+G52+G53</f>
        <v>1049895.51</v>
      </c>
      <c r="H54" s="243">
        <f>H50+H51+H52+H53</f>
        <v>3413686.6099999994</v>
      </c>
      <c r="I54" s="244">
        <f>SUM(I50:I53)</f>
        <v>3379317.3099999996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3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4" tint="0.39997558519241921"/>
  </sheetPr>
  <dimension ref="A1:K244"/>
  <sheetViews>
    <sheetView showGridLines="0" topLeftCell="A7" zoomScaleNormal="100" workbookViewId="0">
      <selection activeCell="J42" sqref="J4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94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95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402320</v>
      </c>
      <c r="F6" s="298"/>
      <c r="G6" s="126" t="s">
        <v>3</v>
      </c>
      <c r="H6" s="296">
        <v>1305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14910000</v>
      </c>
      <c r="F16" s="312"/>
      <c r="G16" s="6">
        <f>H16+I16</f>
        <v>15376183.720000001</v>
      </c>
      <c r="H16" s="39">
        <v>15366013.720000001</v>
      </c>
      <c r="I16" s="39">
        <v>10170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14910000</v>
      </c>
      <c r="F18" s="312"/>
      <c r="G18" s="6">
        <f>H18+I18</f>
        <v>15382764.949999999</v>
      </c>
      <c r="H18" s="39">
        <v>15372594.949999999</v>
      </c>
      <c r="I18" s="39">
        <v>10170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6581.2299999985844</v>
      </c>
      <c r="H20" s="130">
        <f>H18-H16+H17</f>
        <v>6581.2299999985844</v>
      </c>
      <c r="I20" s="130">
        <f>I18-I16+I17</f>
        <v>0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6581.2299999985844</v>
      </c>
      <c r="H21" s="130">
        <f>H20-H17</f>
        <v>6581.2299999985844</v>
      </c>
      <c r="I21" s="130">
        <f>I20-I17</f>
        <v>0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6581.2299999985844</v>
      </c>
      <c r="H25" s="134">
        <f>H21</f>
        <v>6581.2299999985844</v>
      </c>
      <c r="I25" s="134">
        <f>I21-I26</f>
        <v>0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6581.2299999985844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6581.2299999985844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0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18"/>
    </row>
    <row r="41" spans="1:11" ht="16.5" x14ac:dyDescent="0.35">
      <c r="A41" s="207" t="s">
        <v>52</v>
      </c>
      <c r="B41" s="35"/>
      <c r="C41" s="2"/>
      <c r="D41" s="47"/>
      <c r="E41" s="47"/>
      <c r="F41" s="48">
        <v>0</v>
      </c>
      <c r="G41" s="48">
        <v>0</v>
      </c>
      <c r="H41" s="49"/>
      <c r="I41" s="248" t="str">
        <f>IF(F41=0,"nerozp.",G41/F41)</f>
        <v>nerozp.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62484</v>
      </c>
      <c r="F50" s="230">
        <v>0</v>
      </c>
      <c r="G50" s="231">
        <v>0</v>
      </c>
      <c r="H50" s="231">
        <f t="shared" ref="H50:H53" si="2">E50+F50-G50</f>
        <v>62484</v>
      </c>
      <c r="I50" s="232">
        <v>62484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440216.82</v>
      </c>
      <c r="F51" s="236">
        <v>205616.3</v>
      </c>
      <c r="G51" s="237">
        <v>189249</v>
      </c>
      <c r="H51" s="237">
        <f t="shared" si="2"/>
        <v>456584.12</v>
      </c>
      <c r="I51" s="238">
        <v>441873.66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515628.7</v>
      </c>
      <c r="F52" s="236">
        <v>1312852.8600000001</v>
      </c>
      <c r="G52" s="237">
        <v>342981.03</v>
      </c>
      <c r="H52" s="237">
        <f t="shared" si="2"/>
        <v>1485500.53</v>
      </c>
      <c r="I52" s="238">
        <v>1503500.53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177232.81</v>
      </c>
      <c r="F53" s="236">
        <v>0</v>
      </c>
      <c r="G53" s="237">
        <v>0</v>
      </c>
      <c r="H53" s="237">
        <f t="shared" si="2"/>
        <v>177232.81</v>
      </c>
      <c r="I53" s="238">
        <v>177232.81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1195562.33</v>
      </c>
      <c r="F54" s="242">
        <f>F50+F51+F52+F53</f>
        <v>1518469.1600000001</v>
      </c>
      <c r="G54" s="243">
        <f>G50+G51+G52+G53</f>
        <v>532230.03</v>
      </c>
      <c r="H54" s="243">
        <f>H50+H51+H52+H53</f>
        <v>2181801.46</v>
      </c>
      <c r="I54" s="244">
        <f>SUM(I50:I53)</f>
        <v>2185091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4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4" tint="0.39997558519241921"/>
  </sheetPr>
  <dimension ref="A1:K244"/>
  <sheetViews>
    <sheetView showGridLines="0" tabSelected="1" topLeftCell="A4" zoomScaleNormal="100" workbookViewId="0">
      <selection activeCell="N30" sqref="N30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96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97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47922320</v>
      </c>
      <c r="F6" s="298"/>
      <c r="G6" s="126" t="s">
        <v>3</v>
      </c>
      <c r="H6" s="296">
        <v>1402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23803000</v>
      </c>
      <c r="F16" s="312"/>
      <c r="G16" s="6">
        <f>H16+I16</f>
        <v>25209944.059999999</v>
      </c>
      <c r="H16" s="39">
        <f>25101527.06+102950</f>
        <v>25204477.059999999</v>
      </c>
      <c r="I16" s="39">
        <v>5467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15705.89</v>
      </c>
      <c r="H17" s="99">
        <v>15705.89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23804000</v>
      </c>
      <c r="F18" s="312"/>
      <c r="G18" s="6">
        <f>H18+I18</f>
        <v>25215758.609999999</v>
      </c>
      <c r="H18" s="39">
        <f>25106841.61+102950</f>
        <v>25209791.609999999</v>
      </c>
      <c r="I18" s="39">
        <v>5967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21520.440000000744</v>
      </c>
      <c r="H20" s="130">
        <f>H18-H16+H17</f>
        <v>21020.440000000744</v>
      </c>
      <c r="I20" s="130">
        <f>I18-I16+I17</f>
        <v>500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5814.5500000007451</v>
      </c>
      <c r="H21" s="130">
        <f>H20-H17</f>
        <v>5314.5500000007451</v>
      </c>
      <c r="I21" s="130">
        <f>I20-I17</f>
        <v>500</v>
      </c>
      <c r="J21" s="182"/>
      <c r="K21" s="181"/>
    </row>
    <row r="22" spans="1:11" ht="14.25" customHeight="1" x14ac:dyDescent="0.4">
      <c r="A22" s="35"/>
      <c r="B22" s="315"/>
      <c r="C22" s="316"/>
      <c r="D22" s="316"/>
      <c r="E22" s="316"/>
      <c r="F22" s="316"/>
      <c r="G22" s="316"/>
      <c r="H22" s="316"/>
      <c r="I22" s="316"/>
      <c r="J22" s="182"/>
      <c r="K22" s="181"/>
    </row>
    <row r="23" spans="1:11" ht="19.5" x14ac:dyDescent="0.4">
      <c r="B23" s="316"/>
      <c r="C23" s="316"/>
      <c r="D23" s="316"/>
      <c r="E23" s="316"/>
      <c r="F23" s="316"/>
      <c r="G23" s="316"/>
      <c r="H23" s="316"/>
      <c r="I23" s="316"/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5814.5500000007451</v>
      </c>
      <c r="H25" s="134">
        <f>H21</f>
        <v>5314.5500000007451</v>
      </c>
      <c r="I25" s="134">
        <f>I21-I26</f>
        <v>500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5814.5500000007451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5814.5500000007451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0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681467</v>
      </c>
      <c r="G41" s="48">
        <v>681467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86170</v>
      </c>
      <c r="F50" s="230">
        <v>0</v>
      </c>
      <c r="G50" s="231">
        <v>0</v>
      </c>
      <c r="H50" s="231">
        <f t="shared" ref="H50:H53" si="2">E50+F50-G50</f>
        <v>86170</v>
      </c>
      <c r="I50" s="232">
        <v>86170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637342.32999999996</v>
      </c>
      <c r="F51" s="236">
        <v>287217.46000000002</v>
      </c>
      <c r="G51" s="237">
        <v>229111</v>
      </c>
      <c r="H51" s="237">
        <f t="shared" si="2"/>
        <v>695448.79</v>
      </c>
      <c r="I51" s="238">
        <v>665834.32999999996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2696244.31</v>
      </c>
      <c r="F52" s="236">
        <v>569992.6</v>
      </c>
      <c r="G52" s="237">
        <v>351161.5</v>
      </c>
      <c r="H52" s="237">
        <f t="shared" si="2"/>
        <v>2915075.41</v>
      </c>
      <c r="I52" s="238">
        <v>2101964.87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328157.94</v>
      </c>
      <c r="F53" s="236">
        <v>1097285</v>
      </c>
      <c r="G53" s="237">
        <v>1097199</v>
      </c>
      <c r="H53" s="237">
        <f t="shared" si="2"/>
        <v>328243.93999999994</v>
      </c>
      <c r="I53" s="238">
        <v>328243.94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3747914.58</v>
      </c>
      <c r="F54" s="242">
        <f>F50+F51+F52+F53</f>
        <v>1954495.06</v>
      </c>
      <c r="G54" s="243">
        <f>G50+G51+G52+G53</f>
        <v>1677471.5</v>
      </c>
      <c r="H54" s="243">
        <f>H50+H51+H52+H53</f>
        <v>4024938.14</v>
      </c>
      <c r="I54" s="244">
        <f>SUM(I50:I53)</f>
        <v>3182213.14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B22:I23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5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4" tint="0.39997558519241921"/>
  </sheetPr>
  <dimension ref="A1:S244"/>
  <sheetViews>
    <sheetView showGridLines="0" zoomScaleNormal="100" workbookViewId="0">
      <selection activeCell="O23" sqref="O23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91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107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47921374</v>
      </c>
      <c r="F6" s="298"/>
      <c r="G6" s="126" t="s">
        <v>3</v>
      </c>
      <c r="H6" s="296">
        <v>1016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69593000</v>
      </c>
      <c r="F16" s="312"/>
      <c r="G16" s="6">
        <f>H16+I16</f>
        <v>71919620.359999999</v>
      </c>
      <c r="H16" s="39">
        <v>71904783.359999999</v>
      </c>
      <c r="I16" s="39">
        <v>14837</v>
      </c>
      <c r="J16" s="26"/>
      <c r="K16" s="4"/>
    </row>
    <row r="17" spans="1:1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2582.2600000000002</v>
      </c>
      <c r="H17" s="99">
        <v>2582.2600000000002</v>
      </c>
      <c r="I17" s="99">
        <v>0</v>
      </c>
      <c r="J17" s="188"/>
      <c r="K17" s="179"/>
    </row>
    <row r="18" spans="1:19" ht="19.5" x14ac:dyDescent="0.4">
      <c r="A18" s="31" t="s">
        <v>63</v>
      </c>
      <c r="B18" s="3"/>
      <c r="C18" s="3"/>
      <c r="D18" s="3"/>
      <c r="E18" s="311">
        <v>69593000</v>
      </c>
      <c r="F18" s="312"/>
      <c r="G18" s="6">
        <f>H18+I18</f>
        <v>71940329.480000004</v>
      </c>
      <c r="H18" s="39">
        <v>71884401.480000004</v>
      </c>
      <c r="I18" s="39">
        <v>55928</v>
      </c>
      <c r="J18" s="26"/>
      <c r="K18" s="4"/>
    </row>
    <row r="19" spans="1:19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9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23291.38000000477</v>
      </c>
      <c r="H20" s="130">
        <f>H18-H16+H17</f>
        <v>-17799.61999999523</v>
      </c>
      <c r="I20" s="130">
        <f>I18-I16+I17</f>
        <v>41091</v>
      </c>
      <c r="J20" s="182"/>
      <c r="K20" s="180"/>
    </row>
    <row r="21" spans="1:19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20709.120000004768</v>
      </c>
      <c r="H21" s="130">
        <f>H20-H17</f>
        <v>-20381.879999995232</v>
      </c>
      <c r="I21" s="130">
        <f>I20-I17</f>
        <v>41091</v>
      </c>
      <c r="J21" s="182"/>
      <c r="K21" s="181"/>
    </row>
    <row r="22" spans="1:19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9" ht="19.5" x14ac:dyDescent="0.4">
      <c r="J23" s="182"/>
      <c r="K23" s="181"/>
    </row>
    <row r="24" spans="1:19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9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20709.120000004768</v>
      </c>
      <c r="H25" s="134">
        <f>H21</f>
        <v>-20381.879999995232</v>
      </c>
      <c r="I25" s="134">
        <f>I21-I26</f>
        <v>41091</v>
      </c>
      <c r="K25" s="299"/>
      <c r="L25" s="300"/>
      <c r="M25" s="300"/>
      <c r="N25" s="300"/>
      <c r="O25" s="300"/>
      <c r="P25" s="300"/>
      <c r="Q25" s="300"/>
      <c r="R25" s="300"/>
      <c r="S25" s="301"/>
    </row>
    <row r="26" spans="1:19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264"/>
      <c r="L26" s="264"/>
      <c r="M26" s="264"/>
      <c r="N26" s="264"/>
      <c r="O26" s="264"/>
      <c r="P26" s="264"/>
      <c r="Q26" s="264"/>
      <c r="R26" s="264"/>
      <c r="S26" s="264"/>
    </row>
    <row r="27" spans="1:1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264"/>
      <c r="L27" s="264"/>
      <c r="M27" s="264"/>
      <c r="N27" s="264"/>
      <c r="O27" s="264"/>
      <c r="P27" s="264"/>
      <c r="Q27" s="264"/>
      <c r="R27" s="264"/>
      <c r="S27" s="264"/>
    </row>
    <row r="28" spans="1:19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9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20709.120000004768</v>
      </c>
      <c r="H29" s="138"/>
      <c r="I29" s="137"/>
      <c r="J29" s="185"/>
      <c r="K29" s="181"/>
    </row>
    <row r="30" spans="1:19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0</v>
      </c>
      <c r="H30" s="138"/>
      <c r="I30" s="137"/>
      <c r="J30" s="180"/>
      <c r="K30" s="180"/>
    </row>
    <row r="31" spans="1:19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20709.120000004768</v>
      </c>
      <c r="H31" s="138"/>
      <c r="I31" s="137"/>
      <c r="J31" s="186"/>
      <c r="K31" s="186"/>
    </row>
    <row r="32" spans="1:19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415098.56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889356.02</v>
      </c>
      <c r="G41" s="48">
        <v>889356.02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77483</v>
      </c>
      <c r="F50" s="230">
        <v>0</v>
      </c>
      <c r="G50" s="231">
        <v>0</v>
      </c>
      <c r="H50" s="231">
        <f t="shared" ref="H50:H53" si="2">E50+F50-G50</f>
        <v>77483</v>
      </c>
      <c r="I50" s="232">
        <v>77483</v>
      </c>
      <c r="J50" s="190"/>
      <c r="K50" s="190"/>
    </row>
    <row r="51" spans="1:11" ht="12.75" customHeight="1" x14ac:dyDescent="0.2">
      <c r="A51" s="233"/>
      <c r="B51" s="234"/>
      <c r="C51" s="234" t="s">
        <v>20</v>
      </c>
      <c r="D51" s="234"/>
      <c r="E51" s="235">
        <v>669050</v>
      </c>
      <c r="F51" s="236">
        <v>969303</v>
      </c>
      <c r="G51" s="237">
        <v>1066540</v>
      </c>
      <c r="H51" s="237">
        <f t="shared" si="2"/>
        <v>571813</v>
      </c>
      <c r="I51" s="238">
        <v>508138</v>
      </c>
      <c r="J51" s="190"/>
      <c r="K51" s="191"/>
    </row>
    <row r="52" spans="1:11" ht="12.75" customHeight="1" x14ac:dyDescent="0.2">
      <c r="A52" s="233"/>
      <c r="B52" s="234"/>
      <c r="C52" s="234" t="s">
        <v>55</v>
      </c>
      <c r="D52" s="234"/>
      <c r="E52" s="235">
        <v>854069.82</v>
      </c>
      <c r="F52" s="236">
        <v>218364.76</v>
      </c>
      <c r="G52" s="237">
        <v>536370.75</v>
      </c>
      <c r="H52" s="237">
        <f t="shared" si="2"/>
        <v>536063.83000000007</v>
      </c>
      <c r="I52" s="238">
        <v>536063.82999999996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23265</v>
      </c>
      <c r="F53" s="236">
        <v>899729.02</v>
      </c>
      <c r="G53" s="237">
        <v>889356.02</v>
      </c>
      <c r="H53" s="237">
        <f t="shared" si="2"/>
        <v>33638</v>
      </c>
      <c r="I53" s="238">
        <v>33638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1623867.8199999998</v>
      </c>
      <c r="F54" s="242">
        <f>F50+F51+F52+F53</f>
        <v>2087396.78</v>
      </c>
      <c r="G54" s="243">
        <f>G50+G51+G52+G53</f>
        <v>2492266.77</v>
      </c>
      <c r="H54" s="243">
        <f>H50+H51+H52+H53</f>
        <v>1218997.83</v>
      </c>
      <c r="I54" s="244">
        <f>SUM(I50:I53)</f>
        <v>1155322.83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H13:I13"/>
    <mergeCell ref="A43:I43"/>
    <mergeCell ref="H45:I45"/>
    <mergeCell ref="B33:F33"/>
    <mergeCell ref="E11:F11"/>
    <mergeCell ref="E12:F12"/>
    <mergeCell ref="E13:F13"/>
    <mergeCell ref="E16:F16"/>
    <mergeCell ref="E18:F18"/>
    <mergeCell ref="J48:K48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K25:S27"/>
    <mergeCell ref="A25:F25"/>
    <mergeCell ref="F47:F48"/>
    <mergeCell ref="C29:E29"/>
    <mergeCell ref="C32:F32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5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0.39997558519241921"/>
  </sheetPr>
  <dimension ref="A1:K244"/>
  <sheetViews>
    <sheetView showGridLines="0" zoomScaleNormal="100" workbookViewId="0">
      <selection activeCell="K49" sqref="K49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70</v>
      </c>
      <c r="F2" s="294"/>
      <c r="G2" s="294"/>
      <c r="H2" s="294"/>
      <c r="I2" s="294"/>
      <c r="J2" s="21"/>
    </row>
    <row r="3" spans="1:11" ht="9.75" customHeight="1" x14ac:dyDescent="0.4">
      <c r="A3" s="171"/>
      <c r="B3" s="171"/>
      <c r="C3" s="171"/>
      <c r="D3" s="171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108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47922265</v>
      </c>
      <c r="F6" s="298"/>
      <c r="G6" s="126" t="s">
        <v>3</v>
      </c>
      <c r="H6" s="296">
        <v>1017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70"/>
      <c r="I14" s="170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34507000</v>
      </c>
      <c r="F16" s="312"/>
      <c r="G16" s="6">
        <f>H16+I16</f>
        <v>35004487.850000001</v>
      </c>
      <c r="H16" s="39">
        <v>34257820.960000001</v>
      </c>
      <c r="I16" s="39">
        <v>746666.89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34510000</v>
      </c>
      <c r="F18" s="312"/>
      <c r="G18" s="6">
        <f>H18+I18</f>
        <v>35029328.329999998</v>
      </c>
      <c r="H18" s="39">
        <v>34277459.289999999</v>
      </c>
      <c r="I18" s="39">
        <v>751869.04</v>
      </c>
      <c r="J18" s="26"/>
      <c r="K18" s="4"/>
    </row>
    <row r="19" spans="1:11" ht="19.5" x14ac:dyDescent="0.4">
      <c r="A19" s="31"/>
      <c r="B19" s="3"/>
      <c r="C19" s="3"/>
      <c r="D19" s="3"/>
      <c r="E19" s="168"/>
      <c r="F19" s="169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24840.479999996722</v>
      </c>
      <c r="H20" s="130">
        <f>H18-H16+H17</f>
        <v>19638.329999998212</v>
      </c>
      <c r="I20" s="130">
        <f>I18-I16+I17</f>
        <v>5202.1500000000233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24840.479999996722</v>
      </c>
      <c r="H21" s="130">
        <f>H20-H17</f>
        <v>19638.329999998212</v>
      </c>
      <c r="I21" s="130">
        <f>I20-I17</f>
        <v>5202.1500000000233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24840.479999996722</v>
      </c>
      <c r="H25" s="134">
        <f>H21</f>
        <v>19638.329999998212</v>
      </c>
      <c r="I25" s="134">
        <f>I21-I26</f>
        <v>5202.1500000000233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24840.479999996722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10000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14840.479999996722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0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938222</v>
      </c>
      <c r="G41" s="48">
        <v>938222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5156</v>
      </c>
      <c r="F50" s="230">
        <v>9844</v>
      </c>
      <c r="G50" s="231">
        <v>0</v>
      </c>
      <c r="H50" s="231">
        <f t="shared" ref="H50:H53" si="2">E50+F50-G50</f>
        <v>15000</v>
      </c>
      <c r="I50" s="232">
        <v>15000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92987.1</v>
      </c>
      <c r="F51" s="236">
        <v>393661.06</v>
      </c>
      <c r="G51" s="237">
        <v>440237.6</v>
      </c>
      <c r="H51" s="237">
        <f t="shared" si="2"/>
        <v>46410.560000000056</v>
      </c>
      <c r="I51" s="238">
        <v>34367.24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1964422.37</v>
      </c>
      <c r="F52" s="236">
        <v>176834.68</v>
      </c>
      <c r="G52" s="237">
        <v>433820</v>
      </c>
      <c r="H52" s="237">
        <f t="shared" si="2"/>
        <v>1707437.0500000003</v>
      </c>
      <c r="I52" s="238">
        <v>377162.21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295038.88</v>
      </c>
      <c r="F53" s="236">
        <v>1718304</v>
      </c>
      <c r="G53" s="237">
        <v>1698122</v>
      </c>
      <c r="H53" s="237">
        <f t="shared" si="2"/>
        <v>315220.87999999989</v>
      </c>
      <c r="I53" s="238">
        <v>315220.88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2357604.35</v>
      </c>
      <c r="F54" s="242">
        <f>F50+F51+F52+F53</f>
        <v>2298643.7400000002</v>
      </c>
      <c r="G54" s="243">
        <f>G50+G51+G52+G53</f>
        <v>2572179.6</v>
      </c>
      <c r="H54" s="243">
        <f>H50+H51+H52+H53</f>
        <v>2084068.4900000002</v>
      </c>
      <c r="I54" s="244">
        <f>SUM(I50:I53)</f>
        <v>741750.33000000007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H45:I45"/>
    <mergeCell ref="A34:I34"/>
    <mergeCell ref="B44:I44"/>
    <mergeCell ref="E11:F11"/>
    <mergeCell ref="E12:F12"/>
    <mergeCell ref="E13:F13"/>
    <mergeCell ref="E16:F16"/>
    <mergeCell ref="E18:F18"/>
    <mergeCell ref="J48:K48"/>
    <mergeCell ref="E7:I7"/>
    <mergeCell ref="A2:D2"/>
    <mergeCell ref="E2:I2"/>
    <mergeCell ref="E3:I3"/>
    <mergeCell ref="E4:I4"/>
    <mergeCell ref="E5:I5"/>
    <mergeCell ref="H6:I6"/>
    <mergeCell ref="E6:F6"/>
    <mergeCell ref="A25:F25"/>
    <mergeCell ref="F47:F48"/>
    <mergeCell ref="H13:I13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6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0.39997558519241921"/>
  </sheetPr>
  <dimension ref="A1:K244"/>
  <sheetViews>
    <sheetView showGridLines="0" topLeftCell="A11" zoomScaleNormal="100" workbookViewId="0">
      <selection activeCell="K52" sqref="K5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72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109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47922206</v>
      </c>
      <c r="F6" s="298"/>
      <c r="G6" s="126" t="s">
        <v>3</v>
      </c>
      <c r="H6" s="296">
        <v>1106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61583000</v>
      </c>
      <c r="F16" s="312"/>
      <c r="G16" s="6">
        <f>H16+I16</f>
        <v>68718078.739999995</v>
      </c>
      <c r="H16" s="39">
        <v>68630226.439999998</v>
      </c>
      <c r="I16" s="39">
        <v>87852.3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61594000</v>
      </c>
      <c r="F18" s="312"/>
      <c r="G18" s="6">
        <f>H18+I18</f>
        <v>68820373.349999994</v>
      </c>
      <c r="H18" s="39">
        <v>68617818.829999998</v>
      </c>
      <c r="I18" s="39">
        <v>202554.52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102294.6099999994</v>
      </c>
      <c r="H20" s="130">
        <f>H18-H16+H17</f>
        <v>-12407.609999999404</v>
      </c>
      <c r="I20" s="130">
        <f>I18-I16+I17</f>
        <v>114702.21999999999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102294.6099999994</v>
      </c>
      <c r="H21" s="130">
        <f>H20-H17</f>
        <v>-12407.609999999404</v>
      </c>
      <c r="I21" s="130">
        <f>I20-I17</f>
        <v>114702.21999999999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102294.6099999994</v>
      </c>
      <c r="H25" s="134">
        <f>H21</f>
        <v>-12407.609999999404</v>
      </c>
      <c r="I25" s="134">
        <f>I21-I26</f>
        <v>114702.21999999999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102294.6099999994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102294.6099999994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229175.28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20000</v>
      </c>
      <c r="G37" s="48">
        <v>20000</v>
      </c>
      <c r="H37" s="49"/>
      <c r="I37" s="254">
        <f>IF(F37=0,"nerozp.",G37/F37)</f>
        <v>1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54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54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54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904864.44</v>
      </c>
      <c r="G41" s="48">
        <v>904864.44</v>
      </c>
      <c r="H41" s="49"/>
      <c r="I41" s="253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4324.37</v>
      </c>
      <c r="G42" s="48">
        <v>4324.37</v>
      </c>
      <c r="H42" s="49"/>
      <c r="I42" s="254">
        <f t="shared" si="1"/>
        <v>1</v>
      </c>
      <c r="J42" s="8"/>
    </row>
    <row r="43" spans="1:11" ht="15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23840</v>
      </c>
      <c r="F50" s="230">
        <v>0</v>
      </c>
      <c r="G50" s="231">
        <v>0</v>
      </c>
      <c r="H50" s="231">
        <f t="shared" ref="H50:H53" si="2">E50+F50-G50</f>
        <v>23840</v>
      </c>
      <c r="I50" s="232">
        <v>23840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504497.96</v>
      </c>
      <c r="F51" s="236">
        <v>883345.22</v>
      </c>
      <c r="G51" s="237">
        <v>1105888</v>
      </c>
      <c r="H51" s="237">
        <f t="shared" si="2"/>
        <v>281955.17999999993</v>
      </c>
      <c r="I51" s="238">
        <v>187022.1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590003.14</v>
      </c>
      <c r="F52" s="236">
        <v>3961884.63</v>
      </c>
      <c r="G52" s="237">
        <v>623686.92000000004</v>
      </c>
      <c r="H52" s="237">
        <f t="shared" si="2"/>
        <v>3928200.8499999996</v>
      </c>
      <c r="I52" s="238">
        <v>3928200.85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138822.16</v>
      </c>
      <c r="F53" s="236">
        <v>1062049.44</v>
      </c>
      <c r="G53" s="237">
        <v>1185239.44</v>
      </c>
      <c r="H53" s="237">
        <f t="shared" si="2"/>
        <v>15632.159999999916</v>
      </c>
      <c r="I53" s="238">
        <v>15632.16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1257163.26</v>
      </c>
      <c r="F54" s="242">
        <f>F50+F51+F52+F53</f>
        <v>5907279.2899999991</v>
      </c>
      <c r="G54" s="243">
        <f>G50+G51+G52+G53</f>
        <v>2914814.36</v>
      </c>
      <c r="H54" s="243">
        <f>H50+H51+H52+H53</f>
        <v>4249628.1899999995</v>
      </c>
      <c r="I54" s="244">
        <f>SUM(I50:I53)</f>
        <v>4154695.1100000003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7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4" tint="0.39997558519241921"/>
  </sheetPr>
  <dimension ref="A1:K244"/>
  <sheetViews>
    <sheetView showGridLines="0" topLeftCell="A16" zoomScaleNormal="100" workbookViewId="0">
      <selection activeCell="H36" sqref="H3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74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110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47922061</v>
      </c>
      <c r="F6" s="298"/>
      <c r="G6" s="126" t="s">
        <v>3</v>
      </c>
      <c r="H6" s="296">
        <v>1125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40750000</v>
      </c>
      <c r="F16" s="312"/>
      <c r="G16" s="6">
        <f>H16+I16</f>
        <v>46593127.199999996</v>
      </c>
      <c r="H16" s="39">
        <v>44257657.799999997</v>
      </c>
      <c r="I16" s="39">
        <v>2335469.4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799.57</v>
      </c>
      <c r="H17" s="99">
        <v>799.57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40934000</v>
      </c>
      <c r="F18" s="312"/>
      <c r="G18" s="6">
        <f>H18+I18</f>
        <v>46830858.899999999</v>
      </c>
      <c r="H18" s="39">
        <v>44140276.439999998</v>
      </c>
      <c r="I18" s="39">
        <v>2690582.46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238531.27000000299</v>
      </c>
      <c r="H20" s="130">
        <f>H18-H16+H17</f>
        <v>-116581.7899999994</v>
      </c>
      <c r="I20" s="130">
        <f>I18-I16+I17</f>
        <v>355113.06000000006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237731.70000000298</v>
      </c>
      <c r="H21" s="130">
        <f>H20-H17</f>
        <v>-117381.3599999994</v>
      </c>
      <c r="I21" s="130">
        <f>I20-I17</f>
        <v>355113.06000000006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233356.70000000298</v>
      </c>
      <c r="H25" s="134">
        <f>H21</f>
        <v>-117381.3599999994</v>
      </c>
      <c r="I25" s="134">
        <f>I21-I26</f>
        <v>350738.06000000006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4375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233356.70000000298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50000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183356.70000000298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4375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334639.48</v>
      </c>
      <c r="H33" s="149"/>
      <c r="I33" s="149"/>
      <c r="J33" s="189"/>
      <c r="K33" s="178"/>
    </row>
    <row r="34" spans="1:11" ht="38.25" customHeight="1" x14ac:dyDescent="0.2">
      <c r="A34" s="290" t="s">
        <v>119</v>
      </c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474515.87</v>
      </c>
      <c r="G41" s="48">
        <v>474515.87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3600</v>
      </c>
      <c r="F50" s="230">
        <v>30000</v>
      </c>
      <c r="G50" s="231">
        <v>32700</v>
      </c>
      <c r="H50" s="231">
        <f t="shared" ref="H50:H53" si="2">E50+F50-G50</f>
        <v>900</v>
      </c>
      <c r="I50" s="232">
        <v>900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555237.31999999995</v>
      </c>
      <c r="F51" s="236">
        <v>495055.44</v>
      </c>
      <c r="G51" s="237">
        <v>619372.04</v>
      </c>
      <c r="H51" s="237">
        <f t="shared" si="2"/>
        <v>430920.72</v>
      </c>
      <c r="I51" s="238">
        <v>430920.72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4143116.01</v>
      </c>
      <c r="F52" s="236">
        <v>590901.46</v>
      </c>
      <c r="G52" s="237">
        <v>617731.85</v>
      </c>
      <c r="H52" s="237">
        <f t="shared" si="2"/>
        <v>4116285.6199999996</v>
      </c>
      <c r="I52" s="238">
        <v>4116285.62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646121.91</v>
      </c>
      <c r="F53" s="236">
        <v>1004446.46</v>
      </c>
      <c r="G53" s="237">
        <v>1289362.73</v>
      </c>
      <c r="H53" s="237">
        <f t="shared" si="2"/>
        <v>361205.64000000013</v>
      </c>
      <c r="I53" s="238">
        <v>361205.64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5348075.24</v>
      </c>
      <c r="F54" s="242">
        <f>F50+F51+F52+F53</f>
        <v>2120403.36</v>
      </c>
      <c r="G54" s="243">
        <f>G50+G51+G52+G53</f>
        <v>2559166.62</v>
      </c>
      <c r="H54" s="243">
        <f>H50+H51+H52+H53</f>
        <v>4909311.9800000004</v>
      </c>
      <c r="I54" s="244">
        <f>SUM(I50:I53)</f>
        <v>4909311.9799999995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8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4" tint="0.39997558519241921"/>
  </sheetPr>
  <dimension ref="A1:K244"/>
  <sheetViews>
    <sheetView showGridLines="0" zoomScaleNormal="100" workbookViewId="0">
      <selection activeCell="M15" sqref="M1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36.75" customHeight="1" x14ac:dyDescent="0.4">
      <c r="A2" s="293" t="s">
        <v>1</v>
      </c>
      <c r="B2" s="293"/>
      <c r="C2" s="293"/>
      <c r="D2" s="293"/>
      <c r="E2" s="313" t="s">
        <v>92</v>
      </c>
      <c r="F2" s="313"/>
      <c r="G2" s="313"/>
      <c r="H2" s="313"/>
      <c r="I2" s="313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111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69650721</v>
      </c>
      <c r="F6" s="298"/>
      <c r="G6" s="126" t="s">
        <v>3</v>
      </c>
      <c r="H6" s="296">
        <v>1126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36642000</v>
      </c>
      <c r="F16" s="312"/>
      <c r="G16" s="6">
        <f>H16+I16</f>
        <v>39260543.399999999</v>
      </c>
      <c r="H16" s="39">
        <v>39247816.850000001</v>
      </c>
      <c r="I16" s="39">
        <v>12726.55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36658000</v>
      </c>
      <c r="F18" s="312"/>
      <c r="G18" s="6">
        <f>H18+I18</f>
        <v>39263484.850000001</v>
      </c>
      <c r="H18" s="39">
        <v>39247816.850000001</v>
      </c>
      <c r="I18" s="39">
        <v>15668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2941.4500000029802</v>
      </c>
      <c r="H20" s="130">
        <f>H18-H16+H17</f>
        <v>0</v>
      </c>
      <c r="I20" s="130">
        <f>I18-I16+I17</f>
        <v>2941.4500000000007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2941.4500000029802</v>
      </c>
      <c r="H21" s="130">
        <f>H20-H17</f>
        <v>0</v>
      </c>
      <c r="I21" s="130">
        <f>I20-I17</f>
        <v>2941.4500000000007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2941.4500000029802</v>
      </c>
      <c r="H25" s="134">
        <f>H21</f>
        <v>0</v>
      </c>
      <c r="I25" s="134">
        <f>I21-I26</f>
        <v>2941.4500000000007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2941.4500000029802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2941.4500000029802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1271794.5</v>
      </c>
      <c r="H33" s="149"/>
      <c r="I33" s="149"/>
      <c r="J33" s="189"/>
      <c r="K33" s="178"/>
    </row>
    <row r="34" spans="1:11" ht="45.6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75596</v>
      </c>
      <c r="G41" s="48">
        <v>75596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23500</v>
      </c>
      <c r="F50" s="230">
        <v>0</v>
      </c>
      <c r="G50" s="231">
        <v>0</v>
      </c>
      <c r="H50" s="231">
        <f t="shared" ref="H50:H53" si="2">E50+F50-G50</f>
        <v>23500</v>
      </c>
      <c r="I50" s="232">
        <v>23500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501603.13</v>
      </c>
      <c r="F51" s="236">
        <v>485203.76</v>
      </c>
      <c r="G51" s="237">
        <v>648256.5</v>
      </c>
      <c r="H51" s="237">
        <f t="shared" si="2"/>
        <v>338550.39</v>
      </c>
      <c r="I51" s="238">
        <v>294590.63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848845.09</v>
      </c>
      <c r="F52" s="236">
        <v>1693263.28</v>
      </c>
      <c r="G52" s="237">
        <v>892091.39</v>
      </c>
      <c r="H52" s="237">
        <f t="shared" si="2"/>
        <v>1650016.98</v>
      </c>
      <c r="I52" s="238">
        <v>1650016.98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112645</v>
      </c>
      <c r="F53" s="236">
        <v>75596</v>
      </c>
      <c r="G53" s="237">
        <v>75596</v>
      </c>
      <c r="H53" s="237">
        <f t="shared" si="2"/>
        <v>112645</v>
      </c>
      <c r="I53" s="238">
        <v>112645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1486593.22</v>
      </c>
      <c r="F54" s="242">
        <f>F50+F51+F52+F53</f>
        <v>2254063.04</v>
      </c>
      <c r="G54" s="243">
        <f>G50+G51+G52+G53</f>
        <v>1615943.8900000001</v>
      </c>
      <c r="H54" s="243">
        <f>H50+H51+H52+H53</f>
        <v>2124712.37</v>
      </c>
      <c r="I54" s="244">
        <f>SUM(I50:I53)</f>
        <v>2080752.6099999999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9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4" tint="0.39997558519241921"/>
  </sheetPr>
  <dimension ref="A1:K244"/>
  <sheetViews>
    <sheetView showGridLines="0" zoomScaleNormal="100" workbookViewId="0">
      <selection activeCell="M15" sqref="M1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78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112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566896</v>
      </c>
      <c r="F6" s="298"/>
      <c r="G6" s="126" t="s">
        <v>3</v>
      </c>
      <c r="H6" s="296">
        <v>1127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79330000</v>
      </c>
      <c r="F16" s="312"/>
      <c r="G16" s="6">
        <f>H16+I16</f>
        <v>89432369.719999999</v>
      </c>
      <c r="H16" s="39">
        <v>88021921.519999996</v>
      </c>
      <c r="I16" s="39">
        <v>1410448.2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79602000</v>
      </c>
      <c r="F18" s="312"/>
      <c r="G18" s="6">
        <f>H18+I18</f>
        <v>89621928.379999995</v>
      </c>
      <c r="H18" s="39">
        <v>87993947.739999995</v>
      </c>
      <c r="I18" s="39">
        <v>1627980.64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189558.65999999642</v>
      </c>
      <c r="H20" s="130">
        <f>H18-H16+H17</f>
        <v>-27973.780000001192</v>
      </c>
      <c r="I20" s="130">
        <f>I18-I16+I17</f>
        <v>217532.43999999994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189558.65999999642</v>
      </c>
      <c r="H21" s="130">
        <f>H20-H17</f>
        <v>-27973.780000001192</v>
      </c>
      <c r="I21" s="130">
        <f>I20-I17</f>
        <v>217532.43999999994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189558.65999999642</v>
      </c>
      <c r="H25" s="134">
        <f>H21</f>
        <v>-27973.780000001192</v>
      </c>
      <c r="I25" s="134">
        <f>I21-I26</f>
        <v>217532.43999999994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189558.65999999642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50000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139558.65999999642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3648663.4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109000</v>
      </c>
      <c r="G37" s="48">
        <v>108755</v>
      </c>
      <c r="H37" s="49"/>
      <c r="I37" s="208">
        <f>IF(F37=0,"nerozp.",G37/F37)</f>
        <v>0.99775229357798167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3793224</v>
      </c>
      <c r="G41" s="48">
        <v>3793224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68311</v>
      </c>
      <c r="F50" s="230">
        <v>0</v>
      </c>
      <c r="G50" s="231">
        <v>0</v>
      </c>
      <c r="H50" s="231">
        <f t="shared" ref="H50:H53" si="2">E50+F50-G50</f>
        <v>68311</v>
      </c>
      <c r="I50" s="232">
        <v>68311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112710.59</v>
      </c>
      <c r="F51" s="236">
        <v>983073</v>
      </c>
      <c r="G51" s="237">
        <v>844390</v>
      </c>
      <c r="H51" s="237">
        <f t="shared" si="2"/>
        <v>251393.59000000008</v>
      </c>
      <c r="I51" s="238">
        <v>92795.59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339253.54</v>
      </c>
      <c r="F52" s="236">
        <v>3982237.83</v>
      </c>
      <c r="G52" s="237">
        <v>348498.73</v>
      </c>
      <c r="H52" s="237">
        <f t="shared" si="2"/>
        <v>3972992.64</v>
      </c>
      <c r="I52" s="238">
        <v>3972992.64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128339.04</v>
      </c>
      <c r="F53" s="236">
        <v>3987708</v>
      </c>
      <c r="G53" s="237">
        <v>3793224</v>
      </c>
      <c r="H53" s="237">
        <f t="shared" si="2"/>
        <v>322823.04000000004</v>
      </c>
      <c r="I53" s="238">
        <v>322823.03999999998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648614.17000000004</v>
      </c>
      <c r="F54" s="242">
        <f>F50+F51+F52+F53</f>
        <v>8953018.8300000001</v>
      </c>
      <c r="G54" s="243">
        <f>G50+G51+G52+G53</f>
        <v>4986112.7300000004</v>
      </c>
      <c r="H54" s="243">
        <f>H50+H51+H52+H53</f>
        <v>4615520.2700000005</v>
      </c>
      <c r="I54" s="244">
        <f>SUM(I50:I53)</f>
        <v>4456922.2699999996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0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4" tint="0.39997558519241921"/>
  </sheetPr>
  <dimension ref="A1:U244"/>
  <sheetViews>
    <sheetView showGridLines="0" topLeftCell="A16" zoomScaleNormal="100" workbookViewId="0">
      <selection activeCell="G30" sqref="G30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80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113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47922117</v>
      </c>
      <c r="F6" s="298"/>
      <c r="G6" s="126" t="s">
        <v>3</v>
      </c>
      <c r="H6" s="296">
        <v>1151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18633000</v>
      </c>
      <c r="F16" s="312"/>
      <c r="G16" s="6">
        <f>H16+I16</f>
        <v>27690702.670000002</v>
      </c>
      <c r="H16" s="39">
        <v>27674741.670000002</v>
      </c>
      <c r="I16" s="39">
        <v>15961</v>
      </c>
      <c r="J16" s="26"/>
      <c r="K16" s="4"/>
    </row>
    <row r="17" spans="1:2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7616.85</v>
      </c>
      <c r="H17" s="99">
        <v>7616.85</v>
      </c>
      <c r="I17" s="99">
        <v>0</v>
      </c>
      <c r="J17" s="188"/>
      <c r="K17" s="179"/>
    </row>
    <row r="18" spans="1:21" ht="19.5" x14ac:dyDescent="0.4">
      <c r="A18" s="31" t="s">
        <v>63</v>
      </c>
      <c r="B18" s="3"/>
      <c r="C18" s="3"/>
      <c r="D18" s="3"/>
      <c r="E18" s="311">
        <v>18639000</v>
      </c>
      <c r="F18" s="312"/>
      <c r="G18" s="6">
        <f>H18+I18</f>
        <v>27878511.789999999</v>
      </c>
      <c r="H18" s="39">
        <v>27844023.789999999</v>
      </c>
      <c r="I18" s="39">
        <v>34488</v>
      </c>
      <c r="J18" s="26"/>
      <c r="K18" s="4"/>
      <c r="M18" s="194"/>
      <c r="N18" s="314"/>
      <c r="O18" s="314"/>
      <c r="P18" s="314"/>
      <c r="Q18" s="314"/>
      <c r="R18" s="314"/>
      <c r="S18" s="150"/>
      <c r="T18" s="149"/>
      <c r="U18" s="149"/>
    </row>
    <row r="19" spans="1:2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  <c r="M19" s="299"/>
      <c r="N19" s="300"/>
      <c r="O19" s="300"/>
      <c r="P19" s="300"/>
      <c r="Q19" s="300"/>
      <c r="R19" s="300"/>
      <c r="S19" s="300"/>
      <c r="T19" s="300"/>
      <c r="U19" s="300"/>
    </row>
    <row r="20" spans="1:2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195425.96999999732</v>
      </c>
      <c r="H20" s="130">
        <f>H18-H16+H17</f>
        <v>176898.96999999732</v>
      </c>
      <c r="I20" s="130">
        <f>I18-I16+I17</f>
        <v>18527</v>
      </c>
      <c r="J20" s="182"/>
      <c r="K20" s="180"/>
      <c r="M20" s="264"/>
      <c r="N20" s="264"/>
      <c r="O20" s="264"/>
      <c r="P20" s="264"/>
      <c r="Q20" s="264"/>
      <c r="R20" s="264"/>
      <c r="S20" s="264"/>
      <c r="T20" s="264"/>
      <c r="U20" s="264"/>
    </row>
    <row r="21" spans="1:2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187809.11999999732</v>
      </c>
      <c r="H21" s="130">
        <f>H20-H17</f>
        <v>169282.11999999732</v>
      </c>
      <c r="I21" s="130">
        <f>I20-I17</f>
        <v>18527</v>
      </c>
      <c r="J21" s="182"/>
      <c r="K21" s="181"/>
      <c r="M21" s="264"/>
      <c r="N21" s="264"/>
      <c r="O21" s="264"/>
      <c r="P21" s="264"/>
      <c r="Q21" s="264"/>
      <c r="R21" s="264"/>
      <c r="S21" s="264"/>
      <c r="T21" s="264"/>
      <c r="U21" s="264"/>
    </row>
    <row r="22" spans="1:2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21" ht="19.5" x14ac:dyDescent="0.4">
      <c r="J23" s="182"/>
      <c r="K23" s="181"/>
    </row>
    <row r="24" spans="1:2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2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187809.11999999732</v>
      </c>
      <c r="H25" s="134">
        <f>H21</f>
        <v>169282.11999999732</v>
      </c>
      <c r="I25" s="134">
        <f>I21-I26</f>
        <v>18527</v>
      </c>
    </row>
    <row r="26" spans="1:2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2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2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2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187809.11999999732</v>
      </c>
      <c r="H29" s="138"/>
      <c r="I29" s="137"/>
      <c r="J29" s="185"/>
      <c r="K29" s="181"/>
    </row>
    <row r="30" spans="1:2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15000</v>
      </c>
      <c r="H30" s="138"/>
      <c r="I30" s="137"/>
      <c r="J30" s="180"/>
      <c r="K30" s="180"/>
    </row>
    <row r="31" spans="1:2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172809.11999999732</v>
      </c>
      <c r="H31" s="138"/>
      <c r="I31" s="137"/>
      <c r="J31" s="186"/>
      <c r="K31" s="186"/>
    </row>
    <row r="32" spans="1:2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2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0</v>
      </c>
      <c r="H33" s="149"/>
      <c r="I33" s="149"/>
      <c r="J33" s="189"/>
      <c r="K33" s="178"/>
      <c r="L33" s="195"/>
      <c r="M33" s="266"/>
      <c r="N33" s="264"/>
      <c r="O33" s="264"/>
      <c r="P33" s="264"/>
      <c r="Q33" s="264"/>
      <c r="R33" s="264"/>
      <c r="S33" s="264"/>
      <c r="T33" s="264"/>
      <c r="U33" s="264"/>
    </row>
    <row r="34" spans="1:2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  <c r="M34" s="264"/>
      <c r="N34" s="264"/>
      <c r="O34" s="264"/>
      <c r="P34" s="264"/>
      <c r="Q34" s="264"/>
      <c r="R34" s="264"/>
      <c r="S34" s="264"/>
      <c r="T34" s="264"/>
      <c r="U34" s="264"/>
    </row>
    <row r="35" spans="1:2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2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2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2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2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2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21" ht="16.5" x14ac:dyDescent="0.35">
      <c r="A41" s="207" t="s">
        <v>52</v>
      </c>
      <c r="B41" s="35"/>
      <c r="C41" s="2"/>
      <c r="D41" s="47"/>
      <c r="E41" s="47"/>
      <c r="F41" s="48">
        <v>107614.49</v>
      </c>
      <c r="G41" s="48">
        <v>107614.49</v>
      </c>
      <c r="H41" s="49"/>
      <c r="I41" s="248">
        <f>IF(F41=0,"nerozp.",G41/F41)</f>
        <v>1</v>
      </c>
      <c r="J41" s="8"/>
    </row>
    <row r="42" spans="1:2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2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2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2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2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2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2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13015</v>
      </c>
      <c r="F50" s="230">
        <v>0</v>
      </c>
      <c r="G50" s="231">
        <v>0</v>
      </c>
      <c r="H50" s="231">
        <f t="shared" ref="H50:H53" si="2">E50+F50-G50</f>
        <v>13015</v>
      </c>
      <c r="I50" s="232">
        <v>13015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272234.36</v>
      </c>
      <c r="F51" s="236">
        <v>307343.58</v>
      </c>
      <c r="G51" s="237">
        <v>285659.59999999998</v>
      </c>
      <c r="H51" s="237">
        <f t="shared" si="2"/>
        <v>293918.33999999997</v>
      </c>
      <c r="I51" s="238">
        <v>268191.34000000003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3746222.37</v>
      </c>
      <c r="F52" s="236">
        <v>1452930.05</v>
      </c>
      <c r="G52" s="237">
        <v>3537312.55</v>
      </c>
      <c r="H52" s="237">
        <f t="shared" si="2"/>
        <v>1661839.87</v>
      </c>
      <c r="I52" s="238">
        <v>1612141.61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69714.81</v>
      </c>
      <c r="F53" s="236">
        <v>107640.49</v>
      </c>
      <c r="G53" s="237">
        <v>107614.49</v>
      </c>
      <c r="H53" s="237">
        <f t="shared" si="2"/>
        <v>69740.809999999983</v>
      </c>
      <c r="I53" s="238">
        <v>69740.81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4101186.54</v>
      </c>
      <c r="F54" s="242">
        <f>F50+F51+F52+F53</f>
        <v>1867914.12</v>
      </c>
      <c r="G54" s="243">
        <f>G50+G51+G52+G53</f>
        <v>3930586.64</v>
      </c>
      <c r="H54" s="243">
        <f>H50+H51+H52+H53</f>
        <v>2038514.02</v>
      </c>
      <c r="I54" s="244">
        <f>SUM(I50:I53)</f>
        <v>1963088.7600000002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7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N18:R18"/>
    <mergeCell ref="M19:U21"/>
    <mergeCell ref="M33:U34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1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4" tint="0.39997558519241921"/>
  </sheetPr>
  <dimension ref="A1:K244"/>
  <sheetViews>
    <sheetView showGridLines="0" topLeftCell="A7" zoomScaleNormal="100" workbookViewId="0">
      <selection activeCell="M15" sqref="M1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9" style="26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20"/>
      <c r="C1" s="20"/>
      <c r="D1" s="20"/>
      <c r="I1" s="124"/>
    </row>
    <row r="2" spans="1:11" ht="19.5" x14ac:dyDescent="0.4">
      <c r="A2" s="293" t="s">
        <v>1</v>
      </c>
      <c r="B2" s="293"/>
      <c r="C2" s="293"/>
      <c r="D2" s="293"/>
      <c r="E2" s="294" t="s">
        <v>82</v>
      </c>
      <c r="F2" s="294"/>
      <c r="G2" s="294"/>
      <c r="H2" s="294"/>
      <c r="I2" s="294"/>
      <c r="J2" s="21"/>
    </row>
    <row r="3" spans="1:11" ht="9.75" customHeight="1" x14ac:dyDescent="0.4">
      <c r="A3" s="112"/>
      <c r="B3" s="112"/>
      <c r="C3" s="112"/>
      <c r="D3" s="112"/>
      <c r="E3" s="292" t="s">
        <v>23</v>
      </c>
      <c r="F3" s="292"/>
      <c r="G3" s="292"/>
      <c r="H3" s="292"/>
      <c r="I3" s="292"/>
      <c r="J3" s="21"/>
    </row>
    <row r="4" spans="1:11" ht="15.75" x14ac:dyDescent="0.25">
      <c r="A4" s="22" t="s">
        <v>2</v>
      </c>
      <c r="E4" s="295" t="s">
        <v>114</v>
      </c>
      <c r="F4" s="295"/>
      <c r="G4" s="295"/>
      <c r="H4" s="295"/>
      <c r="I4" s="295"/>
    </row>
    <row r="5" spans="1:11" ht="7.5" customHeight="1" x14ac:dyDescent="0.3">
      <c r="A5" s="23"/>
      <c r="E5" s="292" t="s">
        <v>23</v>
      </c>
      <c r="F5" s="292"/>
      <c r="G5" s="292"/>
      <c r="H5" s="292"/>
      <c r="I5" s="292"/>
    </row>
    <row r="6" spans="1:11" ht="19.5" x14ac:dyDescent="0.4">
      <c r="A6" s="21" t="s">
        <v>34</v>
      </c>
      <c r="C6" s="125"/>
      <c r="D6" s="125"/>
      <c r="E6" s="297">
        <v>599212</v>
      </c>
      <c r="F6" s="298"/>
      <c r="G6" s="126" t="s">
        <v>3</v>
      </c>
      <c r="H6" s="296">
        <v>1161</v>
      </c>
      <c r="I6" s="296"/>
    </row>
    <row r="7" spans="1:11" ht="8.25" customHeight="1" x14ac:dyDescent="0.4">
      <c r="A7" s="21"/>
      <c r="E7" s="292" t="s">
        <v>24</v>
      </c>
      <c r="F7" s="292"/>
      <c r="G7" s="292"/>
      <c r="H7" s="292"/>
      <c r="I7" s="292"/>
    </row>
    <row r="8" spans="1:11" ht="19.5" hidden="1" x14ac:dyDescent="0.4">
      <c r="A8" s="21"/>
      <c r="E8" s="127"/>
      <c r="F8" s="127"/>
      <c r="G8" s="127"/>
      <c r="H8" s="24"/>
      <c r="I8" s="127"/>
    </row>
    <row r="9" spans="1:11" ht="30.75" customHeight="1" x14ac:dyDescent="0.4">
      <c r="A9" s="21"/>
      <c r="E9" s="127"/>
      <c r="F9" s="127"/>
      <c r="G9" s="127"/>
      <c r="H9" s="24"/>
      <c r="I9" s="127"/>
    </row>
    <row r="11" spans="1:1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26"/>
      <c r="K11" s="4"/>
    </row>
    <row r="12" spans="1:1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26"/>
      <c r="K12" s="4"/>
    </row>
    <row r="13" spans="1:1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05" t="s">
        <v>35</v>
      </c>
      <c r="I13" s="305"/>
      <c r="J13" s="26"/>
      <c r="K13" s="4"/>
    </row>
    <row r="14" spans="1:11" ht="12.75" customHeight="1" x14ac:dyDescent="0.2">
      <c r="A14" s="28"/>
      <c r="B14" s="28"/>
      <c r="C14" s="28"/>
      <c r="D14" s="28"/>
      <c r="E14" s="27"/>
      <c r="F14" s="27"/>
      <c r="G14" s="45"/>
      <c r="H14" s="113"/>
      <c r="I14" s="113"/>
      <c r="J14" s="26"/>
      <c r="K14" s="4"/>
    </row>
    <row r="15" spans="1:11" ht="18.75" x14ac:dyDescent="0.4">
      <c r="A15" s="29" t="s">
        <v>36</v>
      </c>
      <c r="B15" s="29"/>
      <c r="C15" s="30"/>
      <c r="D15" s="29"/>
      <c r="E15" s="2"/>
      <c r="F15" s="2"/>
      <c r="G15" s="47"/>
      <c r="H15" s="28"/>
      <c r="I15" s="28"/>
      <c r="J15" s="26"/>
      <c r="K15" s="4"/>
    </row>
    <row r="16" spans="1:11" ht="19.5" x14ac:dyDescent="0.4">
      <c r="A16" s="31" t="s">
        <v>62</v>
      </c>
      <c r="B16" s="29"/>
      <c r="C16" s="30"/>
      <c r="D16" s="29"/>
      <c r="E16" s="311">
        <v>27383000</v>
      </c>
      <c r="F16" s="312"/>
      <c r="G16" s="6">
        <f>H16+I16</f>
        <v>27422492.170000002</v>
      </c>
      <c r="H16" s="39">
        <v>27140792.32</v>
      </c>
      <c r="I16" s="39">
        <v>281699.84999999998</v>
      </c>
      <c r="J16" s="26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13040.91</v>
      </c>
      <c r="H17" s="99">
        <v>13040.91</v>
      </c>
      <c r="I17" s="99">
        <v>0</v>
      </c>
      <c r="J17" s="188"/>
      <c r="K17" s="179"/>
    </row>
    <row r="18" spans="1:11" ht="19.5" x14ac:dyDescent="0.4">
      <c r="A18" s="31" t="s">
        <v>63</v>
      </c>
      <c r="B18" s="3"/>
      <c r="C18" s="3"/>
      <c r="D18" s="3"/>
      <c r="E18" s="311">
        <v>27448000</v>
      </c>
      <c r="F18" s="312"/>
      <c r="G18" s="6">
        <f>H18+I18</f>
        <v>27561369.32</v>
      </c>
      <c r="H18" s="39">
        <v>27140792.32</v>
      </c>
      <c r="I18" s="39">
        <v>420577</v>
      </c>
      <c r="J18" s="26"/>
      <c r="K18" s="4"/>
    </row>
    <row r="19" spans="1:11" ht="19.5" x14ac:dyDescent="0.4">
      <c r="A19" s="31"/>
      <c r="B19" s="3"/>
      <c r="C19" s="3"/>
      <c r="D19" s="3"/>
      <c r="E19" s="110"/>
      <c r="F19" s="111"/>
      <c r="G19" s="5"/>
      <c r="H19" s="39"/>
      <c r="I19" s="39"/>
      <c r="J19" s="172"/>
      <c r="K19" s="4"/>
    </row>
    <row r="20" spans="1:11" s="131" customFormat="1" ht="19.5" x14ac:dyDescent="0.4">
      <c r="A20" s="128" t="s">
        <v>64</v>
      </c>
      <c r="B20" s="128"/>
      <c r="C20" s="129"/>
      <c r="D20" s="128"/>
      <c r="E20" s="128"/>
      <c r="F20" s="128"/>
      <c r="G20" s="130">
        <f>G18-G16+G17</f>
        <v>151918.05999999851</v>
      </c>
      <c r="H20" s="130">
        <f>H18-H16+H17</f>
        <v>13040.91</v>
      </c>
      <c r="I20" s="130">
        <f>I18-I16+I17</f>
        <v>138877.15000000002</v>
      </c>
      <c r="J20" s="182"/>
      <c r="K20" s="180"/>
    </row>
    <row r="21" spans="1:11" s="131" customFormat="1" ht="19.5" x14ac:dyDescent="0.4">
      <c r="A21" s="128" t="s">
        <v>65</v>
      </c>
      <c r="B21" s="128"/>
      <c r="C21" s="129"/>
      <c r="D21" s="128"/>
      <c r="E21" s="128"/>
      <c r="F21" s="128"/>
      <c r="G21" s="130">
        <f>G20-G17</f>
        <v>138877.14999999851</v>
      </c>
      <c r="H21" s="130">
        <f>H20-H17</f>
        <v>0</v>
      </c>
      <c r="I21" s="130">
        <f>I20-I17</f>
        <v>138877.15000000002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29" t="s">
        <v>66</v>
      </c>
      <c r="B24" s="33"/>
      <c r="C24" s="30"/>
      <c r="D24" s="33"/>
      <c r="E24" s="33"/>
      <c r="J24" s="182"/>
      <c r="K24" s="181"/>
    </row>
    <row r="25" spans="1:11" s="131" customFormat="1" ht="28.5" customHeight="1" x14ac:dyDescent="0.3">
      <c r="A25" s="302" t="s">
        <v>104</v>
      </c>
      <c r="B25" s="302"/>
      <c r="C25" s="302"/>
      <c r="D25" s="302"/>
      <c r="E25" s="302"/>
      <c r="F25" s="302"/>
      <c r="G25" s="133">
        <f>G21-I26</f>
        <v>138877.14999999851</v>
      </c>
      <c r="H25" s="134">
        <f>H21</f>
        <v>0</v>
      </c>
      <c r="I25" s="134">
        <f>I21-I26</f>
        <v>138877.15000000002</v>
      </c>
    </row>
    <row r="26" spans="1:11" s="131" customFormat="1" ht="15" x14ac:dyDescent="0.3">
      <c r="A26" s="132" t="s">
        <v>105</v>
      </c>
      <c r="B26" s="129"/>
      <c r="C26" s="129"/>
      <c r="D26" s="129"/>
      <c r="E26" s="129"/>
      <c r="F26" s="129"/>
      <c r="G26" s="133"/>
      <c r="H26" s="247" t="s">
        <v>106</v>
      </c>
      <c r="I26" s="134">
        <v>0</v>
      </c>
      <c r="J26" s="189"/>
      <c r="K26" s="181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83"/>
      <c r="K27" s="184"/>
    </row>
    <row r="28" spans="1:11" s="131" customFormat="1" ht="16.5" x14ac:dyDescent="0.35">
      <c r="A28" s="128" t="s">
        <v>37</v>
      </c>
      <c r="B28" s="128" t="s">
        <v>38</v>
      </c>
      <c r="C28" s="128"/>
      <c r="D28" s="136"/>
      <c r="E28" s="136"/>
      <c r="F28" s="137"/>
      <c r="G28" s="130"/>
      <c r="H28" s="138"/>
      <c r="I28" s="137"/>
      <c r="J28" s="185"/>
      <c r="K28" s="181"/>
    </row>
    <row r="29" spans="1:11" s="131" customFormat="1" ht="16.5" customHeight="1" x14ac:dyDescent="0.3">
      <c r="A29" s="128"/>
      <c r="B29" s="128"/>
      <c r="C29" s="304" t="s">
        <v>14</v>
      </c>
      <c r="D29" s="304"/>
      <c r="E29" s="304"/>
      <c r="F29" s="137"/>
      <c r="G29" s="139">
        <f>G30+G31</f>
        <v>138877.14999999851</v>
      </c>
      <c r="H29" s="138"/>
      <c r="I29" s="137"/>
      <c r="J29" s="185"/>
      <c r="K29" s="181"/>
    </row>
    <row r="30" spans="1:11" s="131" customFormat="1" ht="18.75" x14ac:dyDescent="0.4">
      <c r="A30" s="140"/>
      <c r="B30" s="140"/>
      <c r="C30" s="141"/>
      <c r="D30" s="142"/>
      <c r="E30" s="143" t="s">
        <v>41</v>
      </c>
      <c r="F30" s="144" t="s">
        <v>15</v>
      </c>
      <c r="G30" s="145">
        <v>0</v>
      </c>
      <c r="H30" s="138"/>
      <c r="I30" s="137"/>
      <c r="J30" s="180"/>
      <c r="K30" s="180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55</v>
      </c>
      <c r="G31" s="145">
        <f>G25-G30</f>
        <v>138877.14999999851</v>
      </c>
      <c r="H31" s="138"/>
      <c r="I31" s="137"/>
      <c r="J31" s="186"/>
      <c r="K31" s="186"/>
    </row>
    <row r="32" spans="1:11" s="131" customFormat="1" ht="18.75" x14ac:dyDescent="0.4">
      <c r="A32" s="140"/>
      <c r="B32" s="148"/>
      <c r="C32" s="304" t="s">
        <v>42</v>
      </c>
      <c r="D32" s="304"/>
      <c r="E32" s="304"/>
      <c r="F32" s="304"/>
      <c r="G32" s="139">
        <f>I26</f>
        <v>0</v>
      </c>
      <c r="H32" s="138"/>
      <c r="I32" s="137"/>
      <c r="J32" s="187"/>
      <c r="K32" s="180"/>
    </row>
    <row r="33" spans="1:11" ht="20.25" customHeight="1" x14ac:dyDescent="0.3">
      <c r="A33" s="149"/>
      <c r="B33" s="308" t="str">
        <f>CONCATENATE("b) Výsledek hospod. předcház. účet. období k 31. 12. ",'Rekapitulace dle oblasti'!E7)</f>
        <v>b) Výsledek hospod. předcház. účet. období k 31. 12. 2022</v>
      </c>
      <c r="C33" s="308"/>
      <c r="D33" s="308"/>
      <c r="E33" s="308"/>
      <c r="F33" s="308"/>
      <c r="G33" s="204">
        <v>0</v>
      </c>
      <c r="H33" s="149"/>
      <c r="I33" s="149"/>
      <c r="J33" s="189"/>
      <c r="K33" s="178"/>
    </row>
    <row r="34" spans="1:11" ht="38.25" customHeight="1" x14ac:dyDescent="0.2">
      <c r="A34" s="290"/>
      <c r="B34" s="290"/>
      <c r="C34" s="290"/>
      <c r="D34" s="290"/>
      <c r="E34" s="290"/>
      <c r="F34" s="290"/>
      <c r="G34" s="290"/>
      <c r="H34" s="290"/>
      <c r="I34" s="290"/>
      <c r="J34" s="189"/>
      <c r="K34" s="18"/>
    </row>
    <row r="35" spans="1:11" ht="18.75" customHeight="1" x14ac:dyDescent="0.4">
      <c r="A35" s="29" t="s">
        <v>39</v>
      </c>
      <c r="B35" s="29" t="s">
        <v>21</v>
      </c>
      <c r="C35" s="29"/>
      <c r="D35" s="33"/>
      <c r="E35" s="47"/>
      <c r="F35" s="3"/>
      <c r="G35" s="205"/>
      <c r="H35" s="28"/>
      <c r="I35" s="28"/>
      <c r="J35" s="183"/>
      <c r="K35" s="184"/>
    </row>
    <row r="36" spans="1:11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06" t="s">
        <v>27</v>
      </c>
      <c r="J36" s="18"/>
    </row>
    <row r="37" spans="1:11" ht="16.5" x14ac:dyDescent="0.35">
      <c r="A37" s="207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208" t="str">
        <f>IF(F37=0,"nerozp.",G37/F37)</f>
        <v>nerozp.</v>
      </c>
      <c r="J37" s="18"/>
    </row>
    <row r="38" spans="1:11" ht="16.5" hidden="1" customHeight="1" x14ac:dyDescent="0.35">
      <c r="A38" s="207" t="s">
        <v>60</v>
      </c>
      <c r="B38" s="35"/>
      <c r="C38" s="2"/>
      <c r="D38" s="50"/>
      <c r="E38" s="50"/>
      <c r="F38" s="48">
        <v>0</v>
      </c>
      <c r="G38" s="48">
        <v>0</v>
      </c>
      <c r="H38" s="49"/>
      <c r="I38" s="208" t="e">
        <f t="shared" ref="I38:I39" si="0">G38/F38</f>
        <v>#DIV/0!</v>
      </c>
      <c r="J38" s="18"/>
    </row>
    <row r="39" spans="1:11" ht="16.5" hidden="1" customHeight="1" x14ac:dyDescent="0.35">
      <c r="A39" s="207" t="s">
        <v>61</v>
      </c>
      <c r="B39" s="35"/>
      <c r="C39" s="2"/>
      <c r="D39" s="50"/>
      <c r="E39" s="50"/>
      <c r="F39" s="48">
        <v>0</v>
      </c>
      <c r="G39" s="48">
        <v>0</v>
      </c>
      <c r="H39" s="49"/>
      <c r="I39" s="208" t="e">
        <f t="shared" si="0"/>
        <v>#DIV/0!</v>
      </c>
      <c r="J39" s="18"/>
    </row>
    <row r="40" spans="1:11" ht="16.5" x14ac:dyDescent="0.35">
      <c r="A40" s="207" t="s">
        <v>54</v>
      </c>
      <c r="B40" s="35"/>
      <c r="C40" s="2"/>
      <c r="D40" s="50"/>
      <c r="E40" s="50"/>
      <c r="F40" s="48">
        <v>0</v>
      </c>
      <c r="G40" s="48">
        <v>0</v>
      </c>
      <c r="H40" s="49"/>
      <c r="I40" s="208" t="str">
        <f t="shared" ref="I40:I42" si="1">IF(F40=0,"nerozp.",G40/F40)</f>
        <v>nerozp.</v>
      </c>
      <c r="J40" s="8"/>
    </row>
    <row r="41" spans="1:11" ht="16.5" x14ac:dyDescent="0.35">
      <c r="A41" s="207" t="s">
        <v>52</v>
      </c>
      <c r="B41" s="35"/>
      <c r="C41" s="2"/>
      <c r="D41" s="47"/>
      <c r="E41" s="47"/>
      <c r="F41" s="48">
        <v>46650</v>
      </c>
      <c r="G41" s="48">
        <v>46650</v>
      </c>
      <c r="H41" s="49"/>
      <c r="I41" s="248">
        <f>IF(F41=0,"nerozp.",G41/F41)</f>
        <v>1</v>
      </c>
      <c r="J41" s="8"/>
    </row>
    <row r="42" spans="1:11" ht="16.5" x14ac:dyDescent="0.35">
      <c r="A42" s="207" t="s">
        <v>115</v>
      </c>
      <c r="B42" s="2"/>
      <c r="C42" s="2"/>
      <c r="D42" s="28"/>
      <c r="E42" s="28"/>
      <c r="F42" s="48">
        <v>0</v>
      </c>
      <c r="G42" s="48">
        <v>0</v>
      </c>
      <c r="H42" s="49"/>
      <c r="I42" s="208" t="str">
        <f t="shared" si="1"/>
        <v>nerozp.</v>
      </c>
      <c r="J42" s="8"/>
    </row>
    <row r="43" spans="1:11" ht="12.75" hidden="1" customHeight="1" x14ac:dyDescent="0.2">
      <c r="A43" s="306" t="s">
        <v>51</v>
      </c>
      <c r="B43" s="306"/>
      <c r="C43" s="306"/>
      <c r="D43" s="306"/>
      <c r="E43" s="306"/>
      <c r="F43" s="306"/>
      <c r="G43" s="306"/>
      <c r="H43" s="306"/>
      <c r="I43" s="306"/>
      <c r="J43" s="8"/>
    </row>
    <row r="44" spans="1:11" ht="27" customHeight="1" x14ac:dyDescent="0.2">
      <c r="A44" s="151" t="s">
        <v>51</v>
      </c>
      <c r="B44" s="291"/>
      <c r="C44" s="291"/>
      <c r="D44" s="291"/>
      <c r="E44" s="291"/>
      <c r="F44" s="291"/>
      <c r="G44" s="291"/>
      <c r="H44" s="291"/>
      <c r="I44" s="291"/>
      <c r="J44" s="8"/>
    </row>
    <row r="45" spans="1:11" ht="19.5" thickBot="1" x14ac:dyDescent="0.45">
      <c r="A45" s="29" t="s">
        <v>40</v>
      </c>
      <c r="B45" s="29" t="s">
        <v>16</v>
      </c>
      <c r="C45" s="29"/>
      <c r="D45" s="47"/>
      <c r="E45" s="47"/>
      <c r="F45" s="28"/>
      <c r="G45" s="36"/>
      <c r="H45" s="307" t="s">
        <v>29</v>
      </c>
      <c r="I45" s="307"/>
      <c r="J45" s="8"/>
    </row>
    <row r="46" spans="1:11" ht="18.75" thickTop="1" x14ac:dyDescent="0.35">
      <c r="A46" s="209"/>
      <c r="B46" s="210"/>
      <c r="C46" s="211"/>
      <c r="D46" s="210"/>
      <c r="E46" s="212" t="str">
        <f>CONCATENATE("Stav k 1.1.",'Rekapitulace dle oblasti'!E7)</f>
        <v>Stav k 1.1.2022</v>
      </c>
      <c r="F46" s="213" t="s">
        <v>17</v>
      </c>
      <c r="G46" s="213" t="s">
        <v>18</v>
      </c>
      <c r="H46" s="214" t="s">
        <v>19</v>
      </c>
      <c r="I46" s="215" t="s">
        <v>28</v>
      </c>
      <c r="J46" s="8"/>
    </row>
    <row r="47" spans="1:11" x14ac:dyDescent="0.2">
      <c r="A47" s="216"/>
      <c r="B47" s="152"/>
      <c r="C47" s="152"/>
      <c r="D47" s="152"/>
      <c r="E47" s="217"/>
      <c r="F47" s="303"/>
      <c r="G47" s="218"/>
      <c r="H47" s="219" t="str">
        <f>CONCATENATE("31.12.",'Rekapitulace dle oblasti'!E7)</f>
        <v>31.12.2022</v>
      </c>
      <c r="I47" s="220" t="str">
        <f>CONCATENATE("31.12.",'Rekapitulace dle oblasti'!E7)</f>
        <v>31.12.2022</v>
      </c>
      <c r="J47" s="8"/>
    </row>
    <row r="48" spans="1:11" x14ac:dyDescent="0.2">
      <c r="A48" s="216"/>
      <c r="B48" s="152"/>
      <c r="C48" s="152"/>
      <c r="D48" s="152"/>
      <c r="E48" s="217"/>
      <c r="F48" s="303"/>
      <c r="G48" s="221"/>
      <c r="H48" s="221"/>
      <c r="I48" s="222"/>
      <c r="J48" s="288"/>
      <c r="K48" s="289"/>
    </row>
    <row r="49" spans="1:11" ht="13.5" thickBot="1" x14ac:dyDescent="0.25">
      <c r="A49" s="223"/>
      <c r="B49" s="224"/>
      <c r="C49" s="224"/>
      <c r="D49" s="224"/>
      <c r="E49" s="217"/>
      <c r="F49" s="225"/>
      <c r="G49" s="225"/>
      <c r="H49" s="225"/>
      <c r="I49" s="226"/>
    </row>
    <row r="50" spans="1:11" ht="13.5" thickTop="1" x14ac:dyDescent="0.2">
      <c r="A50" s="227"/>
      <c r="B50" s="228"/>
      <c r="C50" s="228" t="s">
        <v>15</v>
      </c>
      <c r="D50" s="228"/>
      <c r="E50" s="229">
        <v>49400</v>
      </c>
      <c r="F50" s="230">
        <v>0</v>
      </c>
      <c r="G50" s="231">
        <v>5000</v>
      </c>
      <c r="H50" s="231">
        <f t="shared" ref="H50:H53" si="2">E50+F50-G50</f>
        <v>44400</v>
      </c>
      <c r="I50" s="232">
        <v>44400</v>
      </c>
      <c r="J50" s="190"/>
      <c r="K50" s="190"/>
    </row>
    <row r="51" spans="1:11" x14ac:dyDescent="0.2">
      <c r="A51" s="233"/>
      <c r="B51" s="234"/>
      <c r="C51" s="234" t="s">
        <v>20</v>
      </c>
      <c r="D51" s="234"/>
      <c r="E51" s="235">
        <v>426728.88</v>
      </c>
      <c r="F51" s="236">
        <v>368717.5</v>
      </c>
      <c r="G51" s="237">
        <v>415941</v>
      </c>
      <c r="H51" s="237">
        <f t="shared" si="2"/>
        <v>379505.38</v>
      </c>
      <c r="I51" s="238">
        <v>364391.58</v>
      </c>
      <c r="J51" s="190"/>
      <c r="K51" s="191"/>
    </row>
    <row r="52" spans="1:11" x14ac:dyDescent="0.2">
      <c r="A52" s="233"/>
      <c r="B52" s="234"/>
      <c r="C52" s="234" t="s">
        <v>55</v>
      </c>
      <c r="D52" s="234"/>
      <c r="E52" s="235">
        <v>640068.5</v>
      </c>
      <c r="F52" s="236">
        <v>63318.9</v>
      </c>
      <c r="G52" s="237">
        <v>259649.44</v>
      </c>
      <c r="H52" s="237">
        <f t="shared" si="2"/>
        <v>443737.96</v>
      </c>
      <c r="I52" s="238">
        <v>443737.96</v>
      </c>
      <c r="J52" s="191"/>
      <c r="K52" s="191"/>
    </row>
    <row r="53" spans="1:11" x14ac:dyDescent="0.2">
      <c r="A53" s="233"/>
      <c r="B53" s="234"/>
      <c r="C53" s="234" t="s">
        <v>53</v>
      </c>
      <c r="D53" s="234"/>
      <c r="E53" s="235">
        <v>14351.52</v>
      </c>
      <c r="F53" s="236">
        <v>46650</v>
      </c>
      <c r="G53" s="237">
        <v>46650</v>
      </c>
      <c r="H53" s="237">
        <f t="shared" si="2"/>
        <v>14351.520000000004</v>
      </c>
      <c r="I53" s="238">
        <v>14351.52</v>
      </c>
      <c r="J53" s="192"/>
      <c r="K53" s="192"/>
    </row>
    <row r="54" spans="1:11" ht="18.75" thickBot="1" x14ac:dyDescent="0.4">
      <c r="A54" s="239" t="s">
        <v>11</v>
      </c>
      <c r="B54" s="240"/>
      <c r="C54" s="240"/>
      <c r="D54" s="240"/>
      <c r="E54" s="241">
        <f>E50+E51+E52+E53</f>
        <v>1130548.8999999999</v>
      </c>
      <c r="F54" s="242">
        <f>F50+F51+F52+F53</f>
        <v>478686.4</v>
      </c>
      <c r="G54" s="243">
        <f>G50+G51+G52+G53</f>
        <v>727240.44</v>
      </c>
      <c r="H54" s="243">
        <f>H50+H51+H52+H53</f>
        <v>881994.8600000001</v>
      </c>
      <c r="I54" s="244">
        <f>SUM(I50:I53)</f>
        <v>866881.06</v>
      </c>
      <c r="J54" s="193"/>
      <c r="K54" s="193"/>
    </row>
    <row r="55" spans="1:11" ht="13.5" thickTop="1" x14ac:dyDescent="0.2">
      <c r="G55" s="15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2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14</vt:i4>
      </vt:variant>
    </vt:vector>
  </HeadingPairs>
  <TitlesOfParts>
    <vt:vector size="26" baseType="lpstr">
      <vt:lpstr>Rekapitulace dle oblasti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1402</vt:lpstr>
      <vt:lpstr>'Rekapitulace dle oblasti'!A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'1402'!Oblast_tisku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2023-05-30T08:10:11Z</cp:lastPrinted>
  <dcterms:created xsi:type="dcterms:W3CDTF">2008-01-24T08:46:29Z</dcterms:created>
  <dcterms:modified xsi:type="dcterms:W3CDTF">2023-05-30T08:10:13Z</dcterms:modified>
</cp:coreProperties>
</file>