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C58E173C-D74C-4EDA-926B-2C5AD5A06287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Rekapitulace dle oblasti" sheetId="26" r:id="rId1"/>
    <sheet name="1601" sheetId="25" r:id="rId2"/>
    <sheet name="1602" sheetId="41" r:id="rId3"/>
    <sheet name="1603" sheetId="43" r:id="rId4"/>
    <sheet name="1604" sheetId="44" r:id="rId5"/>
    <sheet name="1606" sheetId="45" r:id="rId6"/>
    <sheet name="1607" sheetId="42" r:id="rId7"/>
    <sheet name="1608" sheetId="27" r:id="rId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0">'Rekapitulace dle oblasti'!$A$64595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0">#REF!</definedName>
    <definedName name="názvy.tisku">#REF!</definedName>
    <definedName name="_xlnm.Print_Area" localSheetId="1">'1601'!$A$1:$I$54</definedName>
    <definedName name="_xlnm.Print_Area" localSheetId="2">'1602'!$A$1:$I$54</definedName>
    <definedName name="_xlnm.Print_Area" localSheetId="3">'1603'!$A$1:$I$54</definedName>
    <definedName name="_xlnm.Print_Area" localSheetId="4">'1604'!$A$1:$I$54</definedName>
    <definedName name="_xlnm.Print_Area" localSheetId="5">'1606'!$A$1:$I$54</definedName>
    <definedName name="_xlnm.Print_Area" localSheetId="6">'1607'!$A$1:$I$54</definedName>
    <definedName name="_xlnm.Print_Area" localSheetId="7">'1608'!$A$1:$I$54</definedName>
    <definedName name="_xlnm.Print_Area" localSheetId="0">'Rekapitulace dle oblasti'!$A$1:$N$33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44" l="1"/>
  <c r="F37" i="44"/>
  <c r="F41" i="41" l="1"/>
  <c r="F39" i="41"/>
  <c r="F38" i="41"/>
  <c r="G18" i="27" l="1"/>
  <c r="G17" i="27"/>
  <c r="G16" i="27"/>
  <c r="G18" i="42" l="1"/>
  <c r="G17" i="42"/>
  <c r="G16" i="42"/>
  <c r="G18" i="45" l="1"/>
  <c r="G17" i="45"/>
  <c r="G16" i="45"/>
  <c r="G18" i="44" l="1"/>
  <c r="G17" i="44"/>
  <c r="G16" i="44"/>
  <c r="G18" i="43"/>
  <c r="G17" i="43"/>
  <c r="G16" i="43"/>
  <c r="G18" i="41" l="1"/>
  <c r="G17" i="41"/>
  <c r="G16" i="41"/>
  <c r="G18" i="25" l="1"/>
  <c r="G17" i="25"/>
  <c r="G16" i="25"/>
  <c r="I38" i="27" l="1"/>
  <c r="I39" i="27"/>
  <c r="I40" i="27"/>
  <c r="I41" i="27"/>
  <c r="I42" i="27"/>
  <c r="I43" i="27"/>
  <c r="I38" i="42"/>
  <c r="I39" i="42"/>
  <c r="I40" i="42"/>
  <c r="I41" i="42"/>
  <c r="I42" i="42"/>
  <c r="I43" i="42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1"/>
  <c r="I39" i="41"/>
  <c r="I40" i="41"/>
  <c r="I41" i="41"/>
  <c r="I42" i="41"/>
  <c r="I43" i="41"/>
  <c r="I38" i="25"/>
  <c r="I39" i="25"/>
  <c r="I40" i="25"/>
  <c r="I41" i="25"/>
  <c r="I42" i="25"/>
  <c r="I43" i="25"/>
  <c r="I19" i="26" l="1"/>
  <c r="I18" i="26"/>
  <c r="I17" i="26"/>
  <c r="I16" i="26"/>
  <c r="I15" i="26"/>
  <c r="I14" i="26"/>
  <c r="I13" i="26"/>
  <c r="G32" i="27" l="1"/>
  <c r="G32" i="42"/>
  <c r="G32" i="45"/>
  <c r="G32" i="44"/>
  <c r="G32" i="43"/>
  <c r="G32" i="41"/>
  <c r="G32" i="25"/>
  <c r="B19" i="26" l="1"/>
  <c r="B18" i="26"/>
  <c r="B17" i="26"/>
  <c r="B16" i="26"/>
  <c r="B15" i="26"/>
  <c r="B14" i="26"/>
  <c r="B13" i="26"/>
  <c r="B33" i="27" l="1"/>
  <c r="B33" i="42"/>
  <c r="B33" i="45"/>
  <c r="B33" i="44"/>
  <c r="B33" i="43"/>
  <c r="B33" i="41"/>
  <c r="B33" i="25"/>
  <c r="I54" i="27" l="1"/>
  <c r="G54" i="27"/>
  <c r="F54" i="27"/>
  <c r="E54" i="27"/>
  <c r="H53" i="27"/>
  <c r="H52" i="27"/>
  <c r="H51" i="27"/>
  <c r="H50" i="27"/>
  <c r="I47" i="27"/>
  <c r="H47" i="27"/>
  <c r="E46" i="27"/>
  <c r="I37" i="27"/>
  <c r="I54" i="42"/>
  <c r="G54" i="42"/>
  <c r="F54" i="42"/>
  <c r="E54" i="42"/>
  <c r="H53" i="42"/>
  <c r="H52" i="42"/>
  <c r="H51" i="42"/>
  <c r="H50" i="42"/>
  <c r="I47" i="42"/>
  <c r="H47" i="42"/>
  <c r="E46" i="42"/>
  <c r="I37" i="42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1"/>
  <c r="G54" i="41"/>
  <c r="F54" i="41"/>
  <c r="E54" i="41"/>
  <c r="H53" i="41"/>
  <c r="H52" i="41"/>
  <c r="H51" i="41"/>
  <c r="H50" i="41"/>
  <c r="I47" i="41"/>
  <c r="H47" i="41"/>
  <c r="E46" i="41"/>
  <c r="I37" i="41"/>
  <c r="I47" i="25"/>
  <c r="H47" i="25"/>
  <c r="E46" i="25"/>
  <c r="I54" i="25"/>
  <c r="G54" i="25"/>
  <c r="F54" i="25"/>
  <c r="E54" i="25"/>
  <c r="H53" i="25"/>
  <c r="H52" i="25"/>
  <c r="H51" i="25"/>
  <c r="H50" i="25"/>
  <c r="I37" i="25"/>
  <c r="H54" i="25" l="1"/>
  <c r="H54" i="27"/>
  <c r="H54" i="42"/>
  <c r="H54" i="45"/>
  <c r="H54" i="44"/>
  <c r="H54" i="43"/>
  <c r="H54" i="41"/>
  <c r="L18" i="26" l="1"/>
  <c r="G18" i="26"/>
  <c r="E18" i="26"/>
  <c r="L17" i="26"/>
  <c r="G17" i="26"/>
  <c r="E17" i="26"/>
  <c r="M16" i="26"/>
  <c r="L16" i="26"/>
  <c r="G16" i="26"/>
  <c r="E16" i="26"/>
  <c r="M15" i="26"/>
  <c r="L15" i="26"/>
  <c r="G15" i="26"/>
  <c r="E15" i="26"/>
  <c r="M14" i="26"/>
  <c r="L14" i="26"/>
  <c r="G14" i="26"/>
  <c r="E14" i="26"/>
  <c r="I20" i="45" l="1"/>
  <c r="I21" i="45" s="1"/>
  <c r="I25" i="45" s="1"/>
  <c r="H20" i="45"/>
  <c r="H21" i="45" s="1"/>
  <c r="H25" i="45" s="1"/>
  <c r="F17" i="26"/>
  <c r="G29" i="44"/>
  <c r="I20" i="44"/>
  <c r="I21" i="44" s="1"/>
  <c r="I25" i="44" s="1"/>
  <c r="H20" i="44"/>
  <c r="H21" i="44" s="1"/>
  <c r="H25" i="44" s="1"/>
  <c r="F16" i="26"/>
  <c r="G29" i="43"/>
  <c r="I20" i="43"/>
  <c r="I21" i="43" s="1"/>
  <c r="I25" i="43" s="1"/>
  <c r="H20" i="43"/>
  <c r="H21" i="43" s="1"/>
  <c r="H25" i="43" s="1"/>
  <c r="F15" i="26"/>
  <c r="I20" i="42"/>
  <c r="I21" i="42" s="1"/>
  <c r="I25" i="42" s="1"/>
  <c r="H20" i="42"/>
  <c r="H21" i="42" s="1"/>
  <c r="H25" i="42" s="1"/>
  <c r="F18" i="26"/>
  <c r="G29" i="41"/>
  <c r="I20" i="41"/>
  <c r="H20" i="41"/>
  <c r="F14" i="26"/>
  <c r="I21" i="41" l="1"/>
  <c r="H21" i="41"/>
  <c r="G20" i="44"/>
  <c r="G21" i="44" s="1"/>
  <c r="G20" i="42"/>
  <c r="G21" i="42" s="1"/>
  <c r="G25" i="42" s="1"/>
  <c r="G31" i="42" s="1"/>
  <c r="G20" i="45"/>
  <c r="G21" i="45" s="1"/>
  <c r="G25" i="45" s="1"/>
  <c r="G31" i="45" s="1"/>
  <c r="G20" i="43"/>
  <c r="G21" i="43" s="1"/>
  <c r="G25" i="43" s="1"/>
  <c r="G20" i="41"/>
  <c r="G21" i="41" s="1"/>
  <c r="G25" i="41" s="1"/>
  <c r="H20" i="27"/>
  <c r="M18" i="26" l="1"/>
  <c r="G29" i="42"/>
  <c r="M17" i="26"/>
  <c r="G29" i="45"/>
  <c r="I25" i="41"/>
  <c r="H25" i="41"/>
  <c r="H16" i="26"/>
  <c r="J16" i="26" s="1"/>
  <c r="G25" i="44"/>
  <c r="H18" i="26"/>
  <c r="H17" i="26"/>
  <c r="H15" i="26"/>
  <c r="H14" i="26"/>
  <c r="I20" i="25"/>
  <c r="H20" i="25"/>
  <c r="E13" i="26"/>
  <c r="I20" i="27"/>
  <c r="I21" i="27" s="1"/>
  <c r="I25" i="27" s="1"/>
  <c r="H21" i="27"/>
  <c r="H25" i="27" s="1"/>
  <c r="H21" i="25" l="1"/>
  <c r="I21" i="25"/>
  <c r="K16" i="26"/>
  <c r="J18" i="26"/>
  <c r="K18" i="26"/>
  <c r="K17" i="26"/>
  <c r="J17" i="26"/>
  <c r="J15" i="26"/>
  <c r="K15" i="26"/>
  <c r="J14" i="26"/>
  <c r="K14" i="26"/>
  <c r="G20" i="25"/>
  <c r="G21" i="25" s="1"/>
  <c r="G25" i="25" s="1"/>
  <c r="G31" i="25" s="1"/>
  <c r="I25" i="25" l="1"/>
  <c r="M13" i="26"/>
  <c r="G29" i="25"/>
  <c r="H25" i="25"/>
  <c r="H13" i="26"/>
  <c r="L19" i="26" l="1"/>
  <c r="N20" i="26" l="1"/>
  <c r="L13" i="26"/>
  <c r="L20" i="26" l="1"/>
  <c r="J13" i="26"/>
  <c r="I20" i="26" l="1"/>
  <c r="M19" i="26" l="1"/>
  <c r="M20" i="26" l="1"/>
  <c r="G29" i="27"/>
  <c r="F19" i="26"/>
  <c r="E19" i="26"/>
  <c r="E20" i="26" s="1"/>
  <c r="N21" i="26" l="1"/>
  <c r="G19" i="26"/>
  <c r="G20" i="27"/>
  <c r="G21" i="27" s="1"/>
  <c r="G25" i="27" s="1"/>
  <c r="H19" i="26" l="1"/>
  <c r="H25" i="26" l="1"/>
  <c r="J19" i="26"/>
  <c r="K19" i="26"/>
  <c r="H30" i="26" l="1"/>
  <c r="G13" i="26"/>
  <c r="G20" i="26" l="1"/>
  <c r="F13" i="26"/>
  <c r="F20" i="26" s="1"/>
  <c r="H26" i="26" l="1"/>
  <c r="H20" i="26"/>
  <c r="K13" i="26"/>
  <c r="H31" i="26" l="1"/>
  <c r="K20" i="26"/>
  <c r="J20" i="26"/>
  <c r="K21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Dostálová Anna</author>
  </authors>
  <commentList>
    <comment ref="I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čerpáno ze sumáře GINISU za dané období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<sst xmlns="http://schemas.openxmlformats.org/spreadsheetml/2006/main" count="503" uniqueCount="129">
  <si>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</si>
  <si>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</si>
  <si>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</si>
  <si>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</si>
  <si>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</si>
  <si>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</si>
  <si>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</si>
  <si>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</si>
  <si>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</si>
  <si>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</si>
  <si>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</si>
  <si>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</si>
  <si>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</si>
  <si>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</si>
  <si>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</si>
  <si>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</si>
  <si>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</si>
  <si>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</si>
  <si>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</si>
  <si>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</si>
  <si>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</si>
  <si>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</si>
  <si>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</si>
  <si>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</si>
  <si>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</si>
  <si>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</si>
  <si>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</si>
  <si>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</si>
  <si>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</si>
  <si>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</si>
  <si>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</si>
  <si>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</si>
  <si>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</si>
  <si>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</si>
  <si>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</si>
  <si>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</si>
  <si>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</si>
  <si>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</si>
  <si>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</si>
  <si>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</si>
  <si>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</si>
  <si>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</si>
  <si>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</si>
  <si>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</si>
  <si>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</si>
  <si>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</si>
  <si>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</si>
  <si>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</si>
  <si>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</si>
  <si>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</si>
  <si>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</si>
  <si>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</si>
  <si>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</si>
  <si>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</si>
  <si>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</si>
  <si>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</si>
  <si>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</si>
  <si>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</si>
  <si>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</si>
  <si>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</si>
  <si>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</si>
  <si>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</si>
  <si>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</si>
  <si>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</si>
  <si>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</si>
  <si>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</si>
  <si>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</si>
  <si>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</si>
  <si>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</si>
  <si>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</si>
  <si>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r>
      <t>Z celkového počtu 7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kultury skončilo:</t>
    </r>
  </si>
  <si>
    <t>00100625</t>
  </si>
  <si>
    <t>Vlastivědné muzeum v Olomouci</t>
  </si>
  <si>
    <t>nám. Republiky 823/5, 779 00 Olomouc</t>
  </si>
  <si>
    <t>00100609</t>
  </si>
  <si>
    <t>Vlastivědné muzeum Jesenicka, příspěvková organizace</t>
  </si>
  <si>
    <t>Muzeum a galerie v Prostějově, příspěvková organizace</t>
  </si>
  <si>
    <t>00091405</t>
  </si>
  <si>
    <t>Muzeum Komenského v Přerově, příspěvková organizace</t>
  </si>
  <si>
    <t>00097969</t>
  </si>
  <si>
    <t>Vlastivědné muzeum v Šumperku, příspěvková organizace</t>
  </si>
  <si>
    <t>Hlavní třída 342/22, 787 31 Šumperk</t>
  </si>
  <si>
    <t>00098311</t>
  </si>
  <si>
    <t>Archeologické centrum Olomouc, příspěvková organizace</t>
  </si>
  <si>
    <t>U Hradiska 42/6, 779 00 Olomouc</t>
  </si>
  <si>
    <t>Bezručova 3</t>
  </si>
  <si>
    <t>779 11 Olomouc</t>
  </si>
  <si>
    <t>nám. Republiky 823/5</t>
  </si>
  <si>
    <t>779 00 Olomouc</t>
  </si>
  <si>
    <t>Zámecké náměstí 1</t>
  </si>
  <si>
    <t>790 01 Jeseník</t>
  </si>
  <si>
    <t>nám. T. G. Masaryka 2</t>
  </si>
  <si>
    <t>796 01 Prostějov</t>
  </si>
  <si>
    <t>Horní náměstí 7/7, Přerov I - Město</t>
  </si>
  <si>
    <t>750 02 Přerov</t>
  </si>
  <si>
    <t>Hlavní třída 342/22</t>
  </si>
  <si>
    <t>787 31 Šumperk</t>
  </si>
  <si>
    <t xml:space="preserve"> - 7 organizací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</si>
  <si>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</si>
  <si>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</si>
  <si>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U Hradiska 42/6</t>
  </si>
  <si>
    <t>14. Financování hospodaření příspěvkových organizací Olomouckého kraje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</si>
  <si>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</si>
  <si>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</si>
  <si>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</si>
  <si>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</si>
  <si>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</si>
  <si>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</si>
  <si>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</si>
  <si>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</si>
  <si>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 xml:space="preserve">Vědecká knihovna v Olomouci  </t>
  </si>
  <si>
    <t>Bezručova 1180/3,  779 00 Olomouc</t>
  </si>
  <si>
    <t>Zámecké náměstí 120/1, 790 01 Jeseník</t>
  </si>
  <si>
    <t>nám. T. G. Masaryka 7/2, 796 01 Prostějov</t>
  </si>
  <si>
    <t>Horní náměstí 7/7, Přerov I-Město, 750 02 Přerov</t>
  </si>
  <si>
    <t>PO skončila se zlepšeným výsledkem hospodaření, a to ve výši 138 431,53 Kč. Z toho částka 128 642,62 Kč bude použita na úhradu neuhrazené ztráty minulých let.</t>
  </si>
  <si>
    <t xml:space="preserve">U limitů spotřeby plynu a EE došlo k mírnému překročení ukazatelů z příčin, které nebyla ACO schopna ovlivnit.
</t>
  </si>
  <si>
    <t>Skutečné náklady na energie byly nižší než byl předpoklad za dané období, vratky provedeny formou finančního vypořádání 2024 a zaslány na účet Olomouckého kraje (plyn - 17 825,19 Kč a za elektřinu - 91 199,42 Kč).</t>
  </si>
  <si>
    <t>Skutečné náklady na plyn byly nižší než byl předpoklad za dané období, vratka provedena formou finančního vypořádání 2024 a zaslána na účet Olomouckého kraje (plyn -  24 575,96  Kč). Závazný ukazatel limit spotřeby el. Energie byl překročen o 41 327,43 Kč, hrazeno z vlastních prostředků PO.</t>
  </si>
  <si>
    <t>4) Fondy</t>
  </si>
  <si>
    <t>)*</t>
  </si>
  <si>
    <t>)* Částka 150 000 Kč na financování mzdových nákladů akce Hefaiston, 350 000 Kč na odměny zaměstnancům, které jsou v době poklesu reálné hodnoty mezd nezbytné jako dílčí kompenzace v organizaci dlouhodobě extrémně podhodnoceného průměrného procenta osobních příplatků vůči nejvyššímu platovému stupni příslušné platové třídy zaměstnance, které dosahuje průměrně pouze 10%. Podle §131 zákona č. 262/2006 Sb. (zákoník práce) může zaměstnavatel zaměstnanci, který dlouhodobě dosahuje velmi dobrých pracovních výsledků nebo plní větší rozsah pracovních úkolů než ostatní zaměstnanci, poskytovat osobní příplatek až do výše 50 % platového tarifu nejvyššího platového stupně v platové třídě, do které je zaměstnanec zařazen. Požadavky o navýšení této složky rozpočtu na mzdy bylo ze strany zřizovatele bylo v minulosti uspokojeno jen minimálně. 8 000 paušální odměna za pronájem v DČ.</t>
  </si>
  <si>
    <t>Ze strany PO došlo k překročení závazného ukazatele, a to o částku 462 942,32 Kč. Skutečné náklady na el energii byly nižší než byl předpoklad za dané období, vratka provedena formou finančního vypořádání 2024 a zaslána na účet Olomouckého kraje ve výši 744 293,14 Kč. V případě příspěvku na provoz plyn je ze strany PO použito časové rozlišení a příspěvek nebyl v rámci FV 2023 ještě vypořádán.</t>
  </si>
  <si>
    <t xml:space="preserve">      Mgr. Fidrová Olga, MBA</t>
  </si>
  <si>
    <t>PSČ Město</t>
  </si>
  <si>
    <t xml:space="preserve">Skutečné náklady na energie byly nižší než byl předpoklad za dané období, vratky provedeny formou finančního vypořádání 2024 a zaslány na účet Olomouckého kraje (plyn -  274 856,81 Kč a za elektřinu - 288 079,00 Kč). </t>
  </si>
  <si>
    <t>Skutečné náklady na energie byly nižší než byl předpoklad za dané období, vratky provedeny formou finančního vypořádání 2024 a zaslány na účet Olomouckého kraje (plyn - 79 638,29 Kč a  elektřina - 231 759,87 Kč).</t>
  </si>
  <si>
    <t>Skutečné náklady na energie byly nižší než byl předpoklad za dané období, vratky provedeny formou finančního vypořádání 2024 a zaslány na účet Olomouckého kraje (plyn - 797 705,30 Kč, elektřina - 356 106,19 Kč).</t>
  </si>
  <si>
    <t>d) Příspěvkové organizace v oblasti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</si>
</sst>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b/>
      <u/>
      <sz val="1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9"/>
      </patternFill>
    </fill>
  </fills>
  <borders count="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7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26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5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9" fillId="0" borderId="0" xfId="1" applyFont="1" applyFill="1" applyBorder="1" applyProtection="1"/>
    <xf numFmtId="0" fontId="27" fillId="0" borderId="0" xfId="1" applyFont="1" applyFill="1" applyBorder="1" applyProtection="1"/>
    <xf numFmtId="0" fontId="18" fillId="0" borderId="0" xfId="1" applyFont="1" applyFill="1" applyBorder="1" applyProtection="1"/>
    <xf numFmtId="0" fontId="21" fillId="0" borderId="0" xfId="1" applyFont="1" applyFill="1" applyBorder="1" applyAlignment="1" applyProtection="1">
      <alignment horizontal="right"/>
    </xf>
    <xf numFmtId="0" fontId="21" fillId="0" borderId="0" xfId="1" applyFont="1" applyFill="1" applyBorder="1" applyProtection="1"/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19" fillId="0" borderId="0" xfId="1" applyFont="1" applyFill="1" applyBorder="1" applyProtection="1"/>
    <xf numFmtId="0" fontId="23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19" xfId="0" applyFont="1" applyFill="1" applyBorder="1"/>
    <xf numFmtId="0" fontId="6" fillId="0" borderId="20" xfId="0" applyFont="1" applyFill="1" applyBorder="1"/>
    <xf numFmtId="0" fontId="7" fillId="0" borderId="21" xfId="0" applyFont="1" applyFill="1" applyBorder="1"/>
    <xf numFmtId="0" fontId="23" fillId="0" borderId="1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3" xfId="0" applyNumberFormat="1" applyFont="1" applyFill="1" applyBorder="1"/>
    <xf numFmtId="0" fontId="23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0" fontId="13" fillId="0" borderId="0" xfId="0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" fillId="0" borderId="33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24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vertical="top" wrapText="1" shrinkToFit="1"/>
    </xf>
    <xf numFmtId="0" fontId="28" fillId="0" borderId="26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/>
    </xf>
    <xf numFmtId="0" fontId="1" fillId="0" borderId="33" xfId="0" applyFont="1" applyFill="1" applyBorder="1"/>
    <xf numFmtId="4" fontId="2" fillId="0" borderId="28" xfId="0" applyNumberFormat="1" applyFont="1" applyFill="1" applyBorder="1"/>
    <xf numFmtId="0" fontId="1" fillId="0" borderId="0" xfId="0" applyFont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28" fillId="0" borderId="28" xfId="0" applyFont="1" applyFill="1" applyBorder="1" applyAlignment="1">
      <alignment horizontal="left"/>
    </xf>
    <xf numFmtId="2" fontId="2" fillId="0" borderId="37" xfId="0" applyNumberFormat="1" applyFont="1" applyFill="1" applyBorder="1"/>
    <xf numFmtId="4" fontId="28" fillId="0" borderId="39" xfId="0" applyNumberFormat="1" applyFont="1" applyFill="1" applyBorder="1"/>
    <xf numFmtId="2" fontId="28" fillId="0" borderId="36" xfId="0" applyNumberFormat="1" applyFont="1" applyFill="1" applyBorder="1"/>
    <xf numFmtId="4" fontId="2" fillId="0" borderId="27" xfId="0" applyNumberFormat="1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4" fontId="2" fillId="0" borderId="3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right"/>
    </xf>
    <xf numFmtId="4" fontId="2" fillId="0" borderId="43" xfId="0" applyNumberFormat="1" applyFont="1" applyFill="1" applyBorder="1"/>
    <xf numFmtId="4" fontId="23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2" fillId="0" borderId="44" xfId="0" applyNumberFormat="1" applyFont="1" applyFill="1" applyBorder="1"/>
    <xf numFmtId="4" fontId="2" fillId="0" borderId="15" xfId="0" applyNumberFormat="1" applyFont="1" applyFill="1" applyBorder="1"/>
    <xf numFmtId="4" fontId="2" fillId="0" borderId="39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2" fillId="0" borderId="13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4" xfId="0" applyNumberFormat="1" applyFont="1" applyFill="1" applyBorder="1"/>
    <xf numFmtId="0" fontId="1" fillId="0" borderId="30" xfId="0" applyFont="1" applyFill="1" applyBorder="1"/>
    <xf numFmtId="0" fontId="7" fillId="0" borderId="4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 shrinkToFit="1"/>
      <protection hidden="1"/>
    </xf>
    <xf numFmtId="4" fontId="2" fillId="0" borderId="24" xfId="0" applyNumberFormat="1" applyFont="1" applyFill="1" applyBorder="1"/>
    <xf numFmtId="4" fontId="2" fillId="0" borderId="40" xfId="0" applyNumberFormat="1" applyFont="1" applyFill="1" applyBorder="1"/>
    <xf numFmtId="4" fontId="2" fillId="0" borderId="53" xfId="0" applyNumberFormat="1" applyFont="1" applyFill="1" applyBorder="1"/>
    <xf numFmtId="4" fontId="36" fillId="0" borderId="39" xfId="0" applyNumberFormat="1" applyFont="1" applyFill="1" applyBorder="1" applyAlignment="1">
      <alignment horizontal="right"/>
    </xf>
    <xf numFmtId="4" fontId="36" fillId="0" borderId="43" xfId="0" applyNumberFormat="1" applyFont="1" applyFill="1" applyBorder="1" applyAlignment="1">
      <alignment horizontal="right"/>
    </xf>
    <xf numFmtId="4" fontId="36" fillId="0" borderId="22" xfId="0" applyNumberFormat="1" applyFont="1" applyFill="1" applyBorder="1" applyAlignment="1">
      <alignment horizontal="right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 wrapText="1"/>
    </xf>
    <xf numFmtId="0" fontId="1" fillId="0" borderId="46" xfId="0" applyNumberFormat="1" applyFont="1" applyFill="1" applyBorder="1" applyAlignment="1">
      <alignment wrapText="1"/>
    </xf>
    <xf numFmtId="0" fontId="1" fillId="0" borderId="47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51" xfId="0" applyNumberFormat="1" applyFont="1" applyFill="1" applyBorder="1" applyAlignment="1">
      <alignment wrapText="1"/>
    </xf>
    <xf numFmtId="0" fontId="1" fillId="0" borderId="52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41" xfId="0" applyFont="1" applyFill="1" applyBorder="1"/>
    <xf numFmtId="0" fontId="1" fillId="0" borderId="0" xfId="25" applyFont="1" applyFill="1"/>
    <xf numFmtId="0" fontId="1" fillId="0" borderId="0" xfId="25"/>
    <xf numFmtId="0" fontId="38" fillId="0" borderId="0" xfId="0" applyFont="1" applyFill="1"/>
    <xf numFmtId="0" fontId="21" fillId="0" borderId="0" xfId="1" applyFont="1" applyFill="1"/>
    <xf numFmtId="4" fontId="1" fillId="0" borderId="0" xfId="0" applyNumberFormat="1" applyFont="1" applyFill="1"/>
    <xf numFmtId="4" fontId="12" fillId="0" borderId="0" xfId="0" applyNumberFormat="1" applyFont="1" applyFill="1" applyBorder="1" applyProtection="1"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28" fillId="0" borderId="2" xfId="0" applyNumberFormat="1" applyFont="1" applyFill="1" applyBorder="1"/>
    <xf numFmtId="0" fontId="39" fillId="0" borderId="0" xfId="0" applyFont="1" applyFill="1" applyBorder="1"/>
    <xf numFmtId="4" fontId="39" fillId="0" borderId="0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/>
    <xf numFmtId="4" fontId="28" fillId="0" borderId="13" xfId="0" applyNumberFormat="1" applyFont="1" applyFill="1" applyBorder="1"/>
    <xf numFmtId="4" fontId="28" fillId="0" borderId="0" xfId="0" applyNumberFormat="1" applyFont="1" applyFill="1" applyBorder="1"/>
    <xf numFmtId="4" fontId="28" fillId="0" borderId="35" xfId="0" applyNumberFormat="1" applyFont="1" applyFill="1" applyBorder="1"/>
    <xf numFmtId="4" fontId="28" fillId="0" borderId="38" xfId="0" applyNumberFormat="1" applyFont="1" applyFill="1" applyBorder="1"/>
    <xf numFmtId="0" fontId="13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1" fillId="0" borderId="0" xfId="0" applyFont="1" applyAlignment="1" applyProtection="1">
      <alignment vertical="top" wrapText="1" shrinkToFit="1"/>
      <protection hidden="1"/>
    </xf>
    <xf numFmtId="4" fontId="4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0" borderId="54" xfId="0" applyFont="1" applyBorder="1" applyProtection="1">
      <protection hidden="1"/>
    </xf>
    <xf numFmtId="0" fontId="1" fillId="0" borderId="55" xfId="0" applyFont="1" applyBorder="1" applyProtection="1">
      <protection hidden="1"/>
    </xf>
    <xf numFmtId="0" fontId="14" fillId="0" borderId="55" xfId="0" applyFont="1" applyBorder="1" applyProtection="1"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left"/>
      <protection hidden="1"/>
    </xf>
    <xf numFmtId="0" fontId="1" fillId="0" borderId="58" xfId="0" applyFont="1" applyBorder="1" applyAlignment="1" applyProtection="1">
      <alignment horizontal="left"/>
      <protection hidden="1"/>
    </xf>
    <xf numFmtId="0" fontId="1" fillId="0" borderId="59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0" xfId="0" applyFont="1" applyBorder="1" applyProtection="1">
      <protection hidden="1"/>
    </xf>
    <xf numFmtId="0" fontId="1" fillId="0" borderId="61" xfId="0" applyFont="1" applyBorder="1" applyProtection="1">
      <protection hidden="1"/>
    </xf>
    <xf numFmtId="175" fontId="1" fillId="0" borderId="61" xfId="0" applyNumberFormat="1" applyFont="1" applyBorder="1" applyAlignment="1" applyProtection="1">
      <alignment horizontal="right"/>
      <protection hidden="1"/>
    </xf>
    <xf numFmtId="175" fontId="1" fillId="0" borderId="62" xfId="0" applyNumberFormat="1" applyFont="1" applyBorder="1" applyAlignment="1" applyProtection="1">
      <alignment horizontal="right"/>
      <protection hidden="1"/>
    </xf>
    <xf numFmtId="0" fontId="1" fillId="0" borderId="61" xfId="0" applyFont="1" applyBorder="1" applyAlignment="1" applyProtection="1">
      <alignment horizontal="center"/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Fill="1" applyBorder="1" applyProtection="1">
      <protection hidden="1"/>
    </xf>
    <xf numFmtId="0" fontId="1" fillId="0" borderId="68" xfId="0" applyFont="1" applyFill="1" applyBorder="1" applyProtection="1">
      <protection hidden="1"/>
    </xf>
    <xf numFmtId="4" fontId="1" fillId="0" borderId="69" xfId="0" applyNumberFormat="1" applyFont="1" applyFill="1" applyBorder="1" applyAlignment="1" applyProtection="1">
      <alignment horizontal="right"/>
      <protection hidden="1"/>
    </xf>
    <xf numFmtId="4" fontId="1" fillId="0" borderId="70" xfId="0" applyNumberFormat="1" applyFont="1" applyFill="1" applyBorder="1" applyAlignment="1" applyProtection="1">
      <alignment horizontal="right"/>
      <protection hidden="1"/>
    </xf>
    <xf numFmtId="4" fontId="1" fillId="0" borderId="71" xfId="0" applyNumberFormat="1" applyFont="1" applyFill="1" applyBorder="1" applyProtection="1">
      <protection hidden="1"/>
    </xf>
    <xf numFmtId="4" fontId="1" fillId="0" borderId="72" xfId="0" applyNumberFormat="1" applyFont="1" applyFill="1" applyBorder="1" applyAlignment="1" applyProtection="1">
      <alignment horizontal="right" shrinkToFit="1"/>
      <protection hidden="1"/>
    </xf>
    <xf numFmtId="0" fontId="1" fillId="0" borderId="73" xfId="0" applyFont="1" applyFill="1" applyBorder="1" applyProtection="1">
      <protection hidden="1"/>
    </xf>
    <xf numFmtId="0" fontId="1" fillId="0" borderId="74" xfId="0" applyFont="1" applyFill="1" applyBorder="1" applyProtection="1">
      <protection hidden="1"/>
    </xf>
    <xf numFmtId="4" fontId="1" fillId="0" borderId="75" xfId="0" applyNumberFormat="1" applyFont="1" applyFill="1" applyBorder="1" applyProtection="1">
      <protection hidden="1"/>
    </xf>
    <xf numFmtId="4" fontId="1" fillId="0" borderId="76" xfId="0" applyNumberFormat="1" applyFont="1" applyFill="1" applyBorder="1" applyAlignment="1" applyProtection="1">
      <alignment horizontal="right"/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 shrinkToFit="1"/>
      <protection hidden="1"/>
    </xf>
    <xf numFmtId="0" fontId="14" fillId="0" borderId="63" xfId="0" applyFont="1" applyFill="1" applyBorder="1" applyProtection="1">
      <protection hidden="1"/>
    </xf>
    <xf numFmtId="0" fontId="12" fillId="0" borderId="64" xfId="0" applyFont="1" applyFill="1" applyBorder="1" applyProtection="1">
      <protection hidden="1"/>
    </xf>
    <xf numFmtId="4" fontId="12" fillId="0" borderId="79" xfId="0" applyNumberFormat="1" applyFont="1" applyFill="1" applyBorder="1" applyProtection="1">
      <protection hidden="1"/>
    </xf>
    <xf numFmtId="4" fontId="12" fillId="0" borderId="80" xfId="0" applyNumberFormat="1" applyFont="1" applyFill="1" applyBorder="1" applyProtection="1">
      <protection hidden="1"/>
    </xf>
    <xf numFmtId="4" fontId="12" fillId="0" borderId="81" xfId="0" applyNumberFormat="1" applyFont="1" applyFill="1" applyBorder="1" applyProtection="1">
      <protection hidden="1"/>
    </xf>
    <xf numFmtId="4" fontId="12" fillId="0" borderId="82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/>
    <xf numFmtId="4" fontId="1" fillId="0" borderId="0" xfId="1" applyNumberFormat="1" applyFont="1" applyFill="1" applyAlignment="1" applyProtection="1">
      <alignment horizontal="right" shrinkToFit="1"/>
      <protection hidden="1"/>
    </xf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4" fontId="1" fillId="0" borderId="0" xfId="25" applyNumberFormat="1"/>
    <xf numFmtId="4" fontId="43" fillId="3" borderId="0" xfId="0" applyNumberFormat="1" applyFont="1" applyFill="1" applyAlignment="1" applyProtection="1">
      <alignment shrinkToFit="1"/>
      <protection hidden="1"/>
    </xf>
    <xf numFmtId="4" fontId="26" fillId="0" borderId="0" xfId="0" applyNumberFormat="1" applyFont="1" applyFill="1" applyAlignment="1" applyProtection="1">
      <alignment shrinkToFit="1"/>
      <protection hidden="1"/>
    </xf>
    <xf numFmtId="4" fontId="2" fillId="0" borderId="43" xfId="0" applyNumberFormat="1" applyFont="1" applyFill="1" applyBorder="1" applyAlignment="1">
      <alignment horizontal="right"/>
    </xf>
    <xf numFmtId="0" fontId="0" fillId="0" borderId="64" xfId="0" applyBorder="1" applyAlignment="1">
      <alignment vertical="top"/>
    </xf>
    <xf numFmtId="0" fontId="1" fillId="0" borderId="0" xfId="0" applyFont="1" applyFill="1" applyAlignment="1" applyProtection="1">
      <alignment horizontal="center"/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4" fontId="17" fillId="0" borderId="0" xfId="0" applyNumberFormat="1" applyFont="1" applyFill="1" applyBorder="1" applyProtection="1">
      <protection hidden="1"/>
    </xf>
    <xf numFmtId="4" fontId="28" fillId="2" borderId="2" xfId="0" applyNumberFormat="1" applyFont="1" applyFill="1" applyBorder="1"/>
    <xf numFmtId="4" fontId="32" fillId="2" borderId="0" xfId="0" applyNumberFormat="1" applyFont="1" applyFill="1"/>
    <xf numFmtId="4" fontId="39" fillId="2" borderId="0" xfId="0" applyNumberFormat="1" applyFont="1" applyFill="1" applyAlignment="1">
      <alignment horizontal="right"/>
    </xf>
    <xf numFmtId="0" fontId="39" fillId="2" borderId="0" xfId="0" applyFont="1" applyFill="1"/>
    <xf numFmtId="0" fontId="13" fillId="2" borderId="0" xfId="0" applyFont="1" applyFill="1"/>
    <xf numFmtId="0" fontId="1" fillId="2" borderId="0" xfId="0" applyFont="1" applyFill="1"/>
    <xf numFmtId="0" fontId="0" fillId="2" borderId="0" xfId="0" applyFill="1"/>
    <xf numFmtId="4" fontId="0" fillId="2" borderId="0" xfId="0" applyNumberFormat="1" applyFill="1"/>
    <xf numFmtId="0" fontId="21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4" fontId="21" fillId="2" borderId="0" xfId="0" applyNumberFormat="1" applyFont="1" applyFill="1" applyAlignment="1">
      <alignment shrinkToFit="1"/>
    </xf>
    <xf numFmtId="4" fontId="1" fillId="2" borderId="0" xfId="24" applyNumberFormat="1" applyFont="1" applyFill="1" applyBorder="1" applyAlignment="1" applyProtection="1">
      <alignment shrinkToFit="1"/>
      <protection hidden="1"/>
    </xf>
    <xf numFmtId="4" fontId="13" fillId="2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/>
    <xf numFmtId="0" fontId="40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left" vertical="top" wrapText="1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1" fillId="0" borderId="61" xfId="0" applyFont="1" applyBorder="1" applyAlignment="1" applyProtection="1">
      <alignment wrapText="1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23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Border="1" applyAlignment="1" applyProtection="1">
      <alignment horizontal="justify" vertical="top" wrapText="1" shrinkToFit="1"/>
      <protection locked="0"/>
    </xf>
    <xf numFmtId="0" fontId="2" fillId="0" borderId="0" xfId="1" applyFont="1" applyFill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 wrapText="1"/>
    </xf>
  </cellXfs>
  <cellStyles count="26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5" xr:uid="{00000000-0005-0000-0000-000017000000}"/>
    <cellStyle name="Normální 9" xfId="24" xr:uid="{00000000-0005-0000-0000-000018000000}"/>
    <cellStyle name="Styl 1" xfId="22" xr:uid="{00000000-0005-0000-0000-00001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N628"/>
  <sheetViews>
    <sheetView showGridLines="0" tabSelected="1" zoomScaleNormal="100" workbookViewId="0">
      <selection activeCell="B27" sqref="B27"/>
    </sheetView>
  </sheetViews>
  <sheetFormatPr defaultColWidth="9.140625" defaultRowHeight="12.75" x14ac:dyDescent="0.2"/>
  <cols>
    <col min="1" max="1" width="5.85546875" style="9" customWidth="1"/>
    <col min="2" max="2" width="36.5703125" style="12" customWidth="1"/>
    <col min="3" max="3" width="10.8554687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6384" width="9.140625" style="10"/>
  </cols>
  <sheetData>
    <row r="1" spans="1:14" ht="20.25" x14ac:dyDescent="0.3">
      <c r="A1" s="276" t="s">
        <v>101</v>
      </c>
      <c r="B1" s="277"/>
      <c r="C1" s="277"/>
      <c r="D1" s="277"/>
      <c r="E1" s="277"/>
      <c r="F1" s="277"/>
      <c r="G1" s="278"/>
      <c r="H1" s="278"/>
    </row>
    <row r="2" spans="1:14" ht="28.5" customHeight="1" x14ac:dyDescent="0.3">
      <c r="A2" s="283" t="s">
        <v>128</v>
      </c>
      <c r="B2" s="284"/>
      <c r="C2" s="284"/>
      <c r="D2" s="284"/>
      <c r="E2" s="282"/>
      <c r="F2" s="282"/>
      <c r="G2" s="282"/>
      <c r="H2" s="282"/>
      <c r="I2" s="282"/>
      <c r="J2" s="282"/>
      <c r="K2" s="282"/>
      <c r="L2" s="282"/>
      <c r="N2" s="130"/>
    </row>
    <row r="3" spans="1:14" ht="20.25" x14ac:dyDescent="0.3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N3" s="130"/>
    </row>
    <row r="4" spans="1:14" ht="17.45" customHeight="1" x14ac:dyDescent="0.2">
      <c r="A4" s="11" t="s">
        <v>36</v>
      </c>
      <c r="B4" s="9"/>
      <c r="D4" s="13"/>
    </row>
    <row r="5" spans="1:14" ht="14.25" x14ac:dyDescent="0.2">
      <c r="A5" s="203"/>
      <c r="B5" s="3" t="s">
        <v>123</v>
      </c>
      <c r="D5" s="13"/>
    </row>
    <row r="6" spans="1:14" x14ac:dyDescent="0.2">
      <c r="B6" s="9"/>
    </row>
    <row r="7" spans="1:14" ht="15.75" x14ac:dyDescent="0.25">
      <c r="D7" s="204" t="s">
        <v>102</v>
      </c>
      <c r="E7" s="205">
        <v>2023</v>
      </c>
      <c r="H7" s="14"/>
      <c r="I7" s="14"/>
    </row>
    <row r="8" spans="1:14" ht="13.5" thickBot="1" x14ac:dyDescent="0.25">
      <c r="K8" s="56"/>
      <c r="N8" s="21" t="s">
        <v>62</v>
      </c>
    </row>
    <row r="9" spans="1:14" ht="16.5" customHeight="1" thickTop="1" x14ac:dyDescent="0.25">
      <c r="A9" s="15" t="s">
        <v>3</v>
      </c>
      <c r="B9" s="84" t="s">
        <v>55</v>
      </c>
      <c r="C9" s="85" t="s">
        <v>31</v>
      </c>
      <c r="D9" s="86"/>
      <c r="E9" s="147" t="s">
        <v>12</v>
      </c>
      <c r="F9" s="153"/>
      <c r="G9" s="148" t="s">
        <v>13</v>
      </c>
      <c r="H9" s="285" t="s">
        <v>45</v>
      </c>
      <c r="I9" s="286"/>
      <c r="J9" s="286"/>
      <c r="K9" s="286"/>
      <c r="L9" s="287" t="s">
        <v>46</v>
      </c>
      <c r="M9" s="288"/>
      <c r="N9" s="289"/>
    </row>
    <row r="10" spans="1:14" ht="16.5" customHeight="1" x14ac:dyDescent="0.25">
      <c r="A10" s="87"/>
      <c r="B10" s="88"/>
      <c r="C10" s="89"/>
      <c r="D10" s="90"/>
      <c r="E10" s="145" t="s">
        <v>11</v>
      </c>
      <c r="F10" s="154"/>
      <c r="G10" s="146" t="s">
        <v>11</v>
      </c>
      <c r="H10" s="109"/>
      <c r="I10" s="110"/>
      <c r="J10" s="111"/>
      <c r="K10" s="111"/>
      <c r="L10" s="290" t="s">
        <v>47</v>
      </c>
      <c r="M10" s="291"/>
      <c r="N10" s="292"/>
    </row>
    <row r="11" spans="1:14" ht="33.75" customHeight="1" x14ac:dyDescent="0.25">
      <c r="A11" s="87"/>
      <c r="B11" s="88"/>
      <c r="C11" s="89"/>
      <c r="D11" s="90"/>
      <c r="E11" s="91"/>
      <c r="F11" s="155" t="s">
        <v>69</v>
      </c>
      <c r="G11" s="112"/>
      <c r="H11" s="293" t="s">
        <v>48</v>
      </c>
      <c r="I11" s="295" t="s">
        <v>49</v>
      </c>
      <c r="J11" s="297" t="s">
        <v>50</v>
      </c>
      <c r="K11" s="298"/>
      <c r="L11" s="299" t="s">
        <v>51</v>
      </c>
      <c r="M11" s="300"/>
      <c r="N11" s="301" t="s">
        <v>52</v>
      </c>
    </row>
    <row r="12" spans="1:14" ht="16.5" thickBot="1" x14ac:dyDescent="0.3">
      <c r="A12" s="16"/>
      <c r="B12" s="92"/>
      <c r="C12" s="17" t="s">
        <v>64</v>
      </c>
      <c r="D12" s="18" t="s">
        <v>124</v>
      </c>
      <c r="E12" s="93"/>
      <c r="F12" s="152"/>
      <c r="G12" s="113"/>
      <c r="H12" s="294"/>
      <c r="I12" s="296"/>
      <c r="J12" s="133" t="s">
        <v>32</v>
      </c>
      <c r="K12" s="133" t="s">
        <v>33</v>
      </c>
      <c r="L12" s="132" t="s">
        <v>15</v>
      </c>
      <c r="M12" s="131" t="s">
        <v>61</v>
      </c>
      <c r="N12" s="302"/>
    </row>
    <row r="13" spans="1:14" ht="28.5" customHeight="1" thickTop="1" x14ac:dyDescent="0.2">
      <c r="A13" s="170">
        <v>1601</v>
      </c>
      <c r="B13" s="171" t="str">
        <f>'1601'!$E$2</f>
        <v xml:space="preserve">Vědecká knihovna v Olomouci  </v>
      </c>
      <c r="C13" s="172" t="s">
        <v>85</v>
      </c>
      <c r="D13" s="173" t="s">
        <v>86</v>
      </c>
      <c r="E13" s="151">
        <f>'1601'!G16</f>
        <v>79541700.390000001</v>
      </c>
      <c r="F13" s="140">
        <f>'1601'!G17</f>
        <v>111170</v>
      </c>
      <c r="G13" s="139">
        <f>'1601'!G18</f>
        <v>80515578.079999998</v>
      </c>
      <c r="H13" s="138">
        <f>'1601'!G21</f>
        <v>973877.68999999762</v>
      </c>
      <c r="I13" s="139">
        <f>'1601'!I26</f>
        <v>0</v>
      </c>
      <c r="J13" s="141">
        <f>IF((H13&lt;0),0,(IF((H13-I13)&lt;0,0,(H13-I13))))</f>
        <v>973877.68999999762</v>
      </c>
      <c r="K13" s="140">
        <f t="shared" ref="K13:K19" si="0">IF((H13&lt;0),(H13-I13),(IF((H13-I13)&lt;0,(H13-I13),0)))</f>
        <v>0</v>
      </c>
      <c r="L13" s="138">
        <f>'1601'!G30</f>
        <v>8000</v>
      </c>
      <c r="M13" s="139">
        <f>'1601'!G31</f>
        <v>965877.68999999762</v>
      </c>
      <c r="N13" s="167"/>
    </row>
    <row r="14" spans="1:14" ht="28.5" customHeight="1" x14ac:dyDescent="0.2">
      <c r="A14" s="174">
        <v>1602</v>
      </c>
      <c r="B14" s="175" t="str">
        <f>'1602'!$E$2</f>
        <v>Vlastivědné muzeum v Olomouci</v>
      </c>
      <c r="C14" s="176" t="s">
        <v>87</v>
      </c>
      <c r="D14" s="177" t="s">
        <v>88</v>
      </c>
      <c r="E14" s="164">
        <f>'1602'!G16</f>
        <v>63434442.380000003</v>
      </c>
      <c r="F14" s="135">
        <f>'1602'!G17</f>
        <v>50770</v>
      </c>
      <c r="G14" s="165">
        <f>'1602'!G18</f>
        <v>63513610.530000001</v>
      </c>
      <c r="H14" s="166">
        <f>'1602'!G21</f>
        <v>79168.14999999851</v>
      </c>
      <c r="I14" s="165">
        <f>'1602'!I26</f>
        <v>0</v>
      </c>
      <c r="J14" s="134">
        <f t="shared" ref="J14:J19" si="1">IF((H14&lt;0),0,(IF((H14-I14)&lt;0,0,(H14-I14))))</f>
        <v>79168.14999999851</v>
      </c>
      <c r="K14" s="135">
        <f t="shared" si="0"/>
        <v>0</v>
      </c>
      <c r="L14" s="166">
        <f>'1602'!G30</f>
        <v>0</v>
      </c>
      <c r="M14" s="165">
        <f>'1602'!G31</f>
        <v>79168.149999999994</v>
      </c>
      <c r="N14" s="168"/>
    </row>
    <row r="15" spans="1:14" ht="28.5" customHeight="1" x14ac:dyDescent="0.2">
      <c r="A15" s="178">
        <v>1603</v>
      </c>
      <c r="B15" s="179" t="str">
        <f>'1603'!$E$2</f>
        <v>Vlastivědné muzeum Jesenicka, příspěvková organizace</v>
      </c>
      <c r="C15" s="180" t="s">
        <v>89</v>
      </c>
      <c r="D15" s="181" t="s">
        <v>90</v>
      </c>
      <c r="E15" s="164">
        <f>'1603'!G16</f>
        <v>13370105.85</v>
      </c>
      <c r="F15" s="135">
        <f>'1603'!G17</f>
        <v>0</v>
      </c>
      <c r="G15" s="165">
        <f>'1603'!G18</f>
        <v>13382214.449999999</v>
      </c>
      <c r="H15" s="166">
        <f>'1603'!G21</f>
        <v>12108.599999999627</v>
      </c>
      <c r="I15" s="165">
        <f>'1603'!I26</f>
        <v>0</v>
      </c>
      <c r="J15" s="134">
        <f t="shared" si="1"/>
        <v>12108.599999999627</v>
      </c>
      <c r="K15" s="135">
        <f t="shared" si="0"/>
        <v>0</v>
      </c>
      <c r="L15" s="166">
        <f>'1603'!G30</f>
        <v>0</v>
      </c>
      <c r="M15" s="165">
        <f>'1603'!G31</f>
        <v>12108.6</v>
      </c>
      <c r="N15" s="168"/>
    </row>
    <row r="16" spans="1:14" ht="28.5" customHeight="1" x14ac:dyDescent="0.2">
      <c r="A16" s="178">
        <v>1604</v>
      </c>
      <c r="B16" s="179" t="str">
        <f>'1604'!$E$2</f>
        <v>Muzeum a galerie v Prostějově, příspěvková organizace</v>
      </c>
      <c r="C16" s="180" t="s">
        <v>91</v>
      </c>
      <c r="D16" s="181" t="s">
        <v>92</v>
      </c>
      <c r="E16" s="164">
        <f>'1604'!G16</f>
        <v>23859797.390000001</v>
      </c>
      <c r="F16" s="135">
        <f>'1604'!G17</f>
        <v>0</v>
      </c>
      <c r="G16" s="165">
        <f>'1604'!G18</f>
        <v>23998228.919999998</v>
      </c>
      <c r="H16" s="166">
        <f>'1604'!G21</f>
        <v>138431.52999999747</v>
      </c>
      <c r="I16" s="165">
        <f>'1604'!I26</f>
        <v>0</v>
      </c>
      <c r="J16" s="134">
        <f t="shared" si="1"/>
        <v>138431.52999999747</v>
      </c>
      <c r="K16" s="135">
        <f t="shared" si="0"/>
        <v>0</v>
      </c>
      <c r="L16" s="166">
        <f>'1604'!G30</f>
        <v>0</v>
      </c>
      <c r="M16" s="165">
        <f>'1604'!G31</f>
        <v>9788.91</v>
      </c>
      <c r="N16" s="256">
        <v>128642.62</v>
      </c>
    </row>
    <row r="17" spans="1:14" ht="28.5" customHeight="1" x14ac:dyDescent="0.2">
      <c r="A17" s="178">
        <v>1606</v>
      </c>
      <c r="B17" s="179" t="str">
        <f>'1606'!$E$2</f>
        <v>Muzeum Komenského v Přerově, příspěvková organizace</v>
      </c>
      <c r="C17" s="180" t="s">
        <v>93</v>
      </c>
      <c r="D17" s="181" t="s">
        <v>94</v>
      </c>
      <c r="E17" s="164">
        <f>'1606'!G16</f>
        <v>53244385.130000003</v>
      </c>
      <c r="F17" s="135">
        <f>'1606'!G17</f>
        <v>87780</v>
      </c>
      <c r="G17" s="165">
        <f>'1606'!G18</f>
        <v>55915699.240000002</v>
      </c>
      <c r="H17" s="166">
        <f>'1606'!G21</f>
        <v>2671314.1099999994</v>
      </c>
      <c r="I17" s="165">
        <f>'1606'!I26</f>
        <v>0</v>
      </c>
      <c r="J17" s="134">
        <f t="shared" si="1"/>
        <v>2671314.1099999994</v>
      </c>
      <c r="K17" s="135">
        <f t="shared" si="0"/>
        <v>0</v>
      </c>
      <c r="L17" s="166">
        <f>'1606'!G30</f>
        <v>508000</v>
      </c>
      <c r="M17" s="165">
        <f>'1606'!G31</f>
        <v>2163314.1099999994</v>
      </c>
      <c r="N17" s="168"/>
    </row>
    <row r="18" spans="1:14" ht="28.5" customHeight="1" x14ac:dyDescent="0.2">
      <c r="A18" s="178">
        <v>1607</v>
      </c>
      <c r="B18" s="179" t="str">
        <f>'1607'!$E$2</f>
        <v>Vlastivědné muzeum v Šumperku, příspěvková organizace</v>
      </c>
      <c r="C18" s="180" t="s">
        <v>95</v>
      </c>
      <c r="D18" s="181" t="s">
        <v>96</v>
      </c>
      <c r="E18" s="164">
        <f>'1607'!G16</f>
        <v>36778176.140000001</v>
      </c>
      <c r="F18" s="135">
        <f>'1607'!G17</f>
        <v>0</v>
      </c>
      <c r="G18" s="165">
        <f>'1607'!G18</f>
        <v>37391051.25</v>
      </c>
      <c r="H18" s="166">
        <f>'1607'!G21</f>
        <v>612875.1099999994</v>
      </c>
      <c r="I18" s="165">
        <f>'1607'!I26</f>
        <v>0</v>
      </c>
      <c r="J18" s="134">
        <f t="shared" si="1"/>
        <v>612875.1099999994</v>
      </c>
      <c r="K18" s="135">
        <f t="shared" si="0"/>
        <v>0</v>
      </c>
      <c r="L18" s="166">
        <f>'1607'!G30</f>
        <v>29000</v>
      </c>
      <c r="M18" s="165">
        <f>'1607'!G31</f>
        <v>583875.1099999994</v>
      </c>
      <c r="N18" s="168"/>
    </row>
    <row r="19" spans="1:14" ht="30" customHeight="1" thickBot="1" x14ac:dyDescent="0.25">
      <c r="A19" s="182">
        <v>1608</v>
      </c>
      <c r="B19" s="183" t="str">
        <f>'1608'!$E$2</f>
        <v>Archeologické centrum Olomouc, příspěvková organizace</v>
      </c>
      <c r="C19" s="184" t="s">
        <v>100</v>
      </c>
      <c r="D19" s="185" t="s">
        <v>88</v>
      </c>
      <c r="E19" s="94">
        <f>'1608'!G16</f>
        <v>76610312.819999993</v>
      </c>
      <c r="F19" s="129">
        <f>'1608'!G17</f>
        <v>12920</v>
      </c>
      <c r="G19" s="114">
        <f>'1608'!G18</f>
        <v>76966166.790000007</v>
      </c>
      <c r="H19" s="98">
        <f>'1608'!G21</f>
        <v>355853.97000001371</v>
      </c>
      <c r="I19" s="107">
        <f>'1608'!I26</f>
        <v>0</v>
      </c>
      <c r="J19" s="134">
        <f t="shared" si="1"/>
        <v>355853.97000001371</v>
      </c>
      <c r="K19" s="135">
        <f t="shared" si="0"/>
        <v>0</v>
      </c>
      <c r="L19" s="94">
        <f>'1608'!G30</f>
        <v>0</v>
      </c>
      <c r="M19" s="126">
        <f>'1608'!G31</f>
        <v>355853.97</v>
      </c>
      <c r="N19" s="169"/>
    </row>
    <row r="20" spans="1:14" ht="15.75" thickTop="1" x14ac:dyDescent="0.25">
      <c r="A20" s="127" t="s">
        <v>53</v>
      </c>
      <c r="B20" s="128"/>
      <c r="C20" s="95"/>
      <c r="D20" s="95"/>
      <c r="E20" s="198">
        <f t="shared" ref="E20:N20" si="2">SUM(E13:E19)</f>
        <v>346838920.09999996</v>
      </c>
      <c r="F20" s="105">
        <f t="shared" si="2"/>
        <v>262640</v>
      </c>
      <c r="G20" s="195">
        <f t="shared" si="2"/>
        <v>351682549.26000005</v>
      </c>
      <c r="H20" s="199">
        <f t="shared" si="2"/>
        <v>4843629.1600000057</v>
      </c>
      <c r="I20" s="200">
        <f t="shared" si="2"/>
        <v>0</v>
      </c>
      <c r="J20" s="201">
        <f t="shared" si="2"/>
        <v>4843629.1600000057</v>
      </c>
      <c r="K20" s="105">
        <f t="shared" si="2"/>
        <v>0</v>
      </c>
      <c r="L20" s="198">
        <f t="shared" si="2"/>
        <v>545000</v>
      </c>
      <c r="M20" s="202">
        <f t="shared" si="2"/>
        <v>4169986.5399999963</v>
      </c>
      <c r="N20" s="124">
        <f t="shared" si="2"/>
        <v>128642.62</v>
      </c>
    </row>
    <row r="21" spans="1:14" ht="15.75" customHeight="1" thickBot="1" x14ac:dyDescent="0.25">
      <c r="A21" s="96"/>
      <c r="B21" s="97"/>
      <c r="C21" s="19"/>
      <c r="D21" s="19"/>
      <c r="E21" s="98"/>
      <c r="F21" s="50"/>
      <c r="G21" s="49"/>
      <c r="H21" s="48"/>
      <c r="I21" s="49"/>
      <c r="J21" s="122" t="s">
        <v>34</v>
      </c>
      <c r="K21" s="106">
        <f>J20+K20</f>
        <v>4843629.1600000057</v>
      </c>
      <c r="L21" s="125" t="s">
        <v>54</v>
      </c>
      <c r="M21" s="123"/>
      <c r="N21" s="99">
        <f>L20+M20+N20</f>
        <v>4843629.1599999964</v>
      </c>
    </row>
    <row r="22" spans="1:14" ht="15" thickTop="1" x14ac:dyDescent="0.2">
      <c r="A22" s="20"/>
      <c r="B22" s="100"/>
      <c r="C22" s="22"/>
      <c r="D22" s="22"/>
      <c r="E22" s="195"/>
      <c r="F22" s="195"/>
      <c r="G22" s="195"/>
      <c r="H22" s="195"/>
      <c r="I22" s="195"/>
      <c r="J22" s="261"/>
      <c r="K22" s="261"/>
      <c r="L22" s="261"/>
      <c r="M22" s="261"/>
      <c r="N22" s="262"/>
    </row>
    <row r="23" spans="1:14" s="196" customFormat="1" ht="12" x14ac:dyDescent="0.2">
      <c r="E23" s="197"/>
      <c r="F23" s="197"/>
      <c r="G23" s="197"/>
      <c r="H23" s="197"/>
      <c r="I23" s="197"/>
      <c r="J23" s="263"/>
      <c r="K23" s="263"/>
      <c r="L23" s="263"/>
      <c r="M23" s="263"/>
      <c r="N23" s="264"/>
    </row>
    <row r="24" spans="1:14" ht="14.25" x14ac:dyDescent="0.2">
      <c r="A24" s="100" t="s">
        <v>70</v>
      </c>
      <c r="B24" s="100"/>
      <c r="C24" s="100"/>
      <c r="D24" s="100"/>
      <c r="E24" s="101"/>
      <c r="F24" s="101"/>
      <c r="G24" s="102"/>
      <c r="H24" s="102"/>
      <c r="I24" s="102"/>
      <c r="J24" s="265"/>
      <c r="K24" s="266"/>
      <c r="L24" s="266"/>
      <c r="M24" s="267"/>
      <c r="N24" s="268"/>
    </row>
    <row r="25" spans="1:14" ht="14.25" customHeight="1" x14ac:dyDescent="0.2">
      <c r="A25" s="100"/>
      <c r="B25" s="108"/>
      <c r="C25" s="108" t="s">
        <v>97</v>
      </c>
      <c r="D25" s="108"/>
      <c r="E25" s="108"/>
      <c r="F25" s="108"/>
      <c r="G25" s="108"/>
      <c r="H25" s="149">
        <f>SUMIF(H13:H19,"&gt;0")</f>
        <v>4843629.1600000057</v>
      </c>
      <c r="I25" s="108" t="s">
        <v>63</v>
      </c>
      <c r="J25" s="269"/>
      <c r="K25" s="270"/>
      <c r="L25" s="271"/>
      <c r="M25" s="267"/>
      <c r="N25" s="266"/>
    </row>
    <row r="26" spans="1:14" ht="14.25" customHeight="1" x14ac:dyDescent="0.2">
      <c r="A26" s="100"/>
      <c r="B26" s="108"/>
      <c r="C26" s="3" t="s">
        <v>98</v>
      </c>
      <c r="D26" s="116"/>
      <c r="E26" s="117"/>
      <c r="F26" s="117"/>
      <c r="G26" s="117"/>
      <c r="H26" s="149">
        <f>SUMIF(H13:H19,"&lt;0")</f>
        <v>0</v>
      </c>
      <c r="I26" s="108" t="s">
        <v>63</v>
      </c>
      <c r="J26" s="269"/>
      <c r="K26" s="272"/>
      <c r="L26" s="266"/>
      <c r="M26" s="267"/>
      <c r="N26" s="266"/>
    </row>
    <row r="27" spans="1:14" ht="14.25" customHeight="1" x14ac:dyDescent="0.2">
      <c r="A27" s="100"/>
      <c r="B27" s="108"/>
      <c r="C27" s="20" t="s">
        <v>99</v>
      </c>
      <c r="D27" s="116"/>
      <c r="E27" s="117"/>
      <c r="F27" s="117"/>
      <c r="G27" s="117"/>
      <c r="H27" s="108"/>
      <c r="I27" s="108"/>
      <c r="J27" s="269"/>
      <c r="K27" s="270"/>
      <c r="L27" s="266"/>
      <c r="M27" s="267"/>
      <c r="N27" s="266"/>
    </row>
    <row r="28" spans="1:14" ht="14.25" x14ac:dyDescent="0.2">
      <c r="A28" s="100"/>
      <c r="B28" s="108"/>
      <c r="C28" s="108"/>
      <c r="D28" s="108"/>
      <c r="E28" s="108"/>
      <c r="F28" s="108"/>
      <c r="G28" s="108"/>
      <c r="H28" s="108"/>
      <c r="I28" s="108"/>
      <c r="J28" s="269"/>
      <c r="K28" s="266"/>
      <c r="L28" s="266"/>
      <c r="M28" s="267"/>
      <c r="N28" s="266"/>
    </row>
    <row r="29" spans="1:14" ht="14.25" x14ac:dyDescent="0.2">
      <c r="A29" s="100" t="s">
        <v>56</v>
      </c>
      <c r="B29" s="108"/>
      <c r="C29" s="108"/>
      <c r="D29" s="108"/>
      <c r="E29" s="108"/>
      <c r="F29" s="108"/>
      <c r="G29" s="108"/>
      <c r="H29" s="108"/>
      <c r="I29" s="108"/>
      <c r="J29" s="269"/>
      <c r="K29" s="266"/>
      <c r="L29" s="266"/>
      <c r="M29" s="267"/>
      <c r="N29" s="266"/>
    </row>
    <row r="30" spans="1:14" ht="14.25" x14ac:dyDescent="0.2">
      <c r="A30" s="102"/>
      <c r="B30" s="102"/>
      <c r="C30" s="20" t="s">
        <v>97</v>
      </c>
      <c r="D30" s="103"/>
      <c r="E30" s="102"/>
      <c r="F30" s="102"/>
      <c r="G30" s="102"/>
      <c r="H30" s="149">
        <f>SUMIF(J13:J19,"&gt;0")</f>
        <v>4843629.1600000057</v>
      </c>
      <c r="I30" s="3" t="s">
        <v>63</v>
      </c>
      <c r="J30" s="269"/>
      <c r="K30" s="270"/>
      <c r="L30" s="271"/>
      <c r="M30" s="267"/>
      <c r="N30" s="266"/>
    </row>
    <row r="31" spans="1:14" s="9" customFormat="1" ht="14.25" x14ac:dyDescent="0.2">
      <c r="A31" s="102"/>
      <c r="B31" s="102"/>
      <c r="C31" s="3" t="s">
        <v>98</v>
      </c>
      <c r="D31" s="3"/>
      <c r="E31" s="3"/>
      <c r="F31" s="3"/>
      <c r="G31" s="3"/>
      <c r="H31" s="149">
        <f>SUMIF(K13:K19,"&lt;0")</f>
        <v>0</v>
      </c>
      <c r="I31" s="3" t="s">
        <v>63</v>
      </c>
      <c r="J31" s="269"/>
      <c r="K31" s="272"/>
      <c r="L31" s="267"/>
      <c r="M31" s="267"/>
      <c r="N31" s="266"/>
    </row>
    <row r="32" spans="1:14" x14ac:dyDescent="0.2">
      <c r="C32" s="20" t="s">
        <v>99</v>
      </c>
      <c r="D32" s="118"/>
      <c r="E32" s="3"/>
      <c r="F32" s="3"/>
      <c r="G32" s="3"/>
      <c r="J32" s="269"/>
      <c r="K32" s="270"/>
      <c r="L32" s="267"/>
      <c r="M32" s="267"/>
      <c r="N32" s="266"/>
    </row>
    <row r="33" spans="1:14" s="9" customFormat="1" ht="15" x14ac:dyDescent="0.2">
      <c r="A33" s="104"/>
      <c r="B33" s="104"/>
      <c r="C33" s="12"/>
      <c r="D33" s="12"/>
      <c r="L33" s="10"/>
      <c r="M33" s="10"/>
      <c r="N33" s="10"/>
    </row>
    <row r="34" spans="1:14" s="9" customFormat="1" ht="15.75" x14ac:dyDescent="0.25">
      <c r="A34" s="279"/>
      <c r="B34" s="280"/>
      <c r="C34" s="12"/>
      <c r="D34" s="12"/>
      <c r="L34" s="10"/>
      <c r="M34" s="10"/>
      <c r="N34" s="10"/>
    </row>
    <row r="35" spans="1:14" s="9" customFormat="1" ht="35.25" customHeight="1" x14ac:dyDescent="0.2">
      <c r="A35" s="281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</row>
    <row r="36" spans="1:14" s="9" customFormat="1" ht="27" customHeight="1" x14ac:dyDescent="0.2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</row>
    <row r="37" spans="1:14" s="12" customFormat="1" ht="15" x14ac:dyDescent="0.2">
      <c r="A37" s="104"/>
      <c r="B37" s="104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4" s="12" customFormat="1" ht="15" x14ac:dyDescent="0.2">
      <c r="A38" s="104"/>
      <c r="B38" s="104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04"/>
      <c r="B39" s="104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04"/>
      <c r="B40" s="104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04"/>
      <c r="B41" s="104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04"/>
      <c r="B42" s="104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04"/>
      <c r="B43" s="104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04"/>
      <c r="B44" s="104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04"/>
      <c r="B45" s="104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04"/>
      <c r="B46" s="104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04"/>
      <c r="B47" s="104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04"/>
      <c r="B48" s="104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04"/>
      <c r="B49" s="104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04"/>
      <c r="B50" s="104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04"/>
      <c r="B51" s="104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04"/>
      <c r="B52" s="104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04"/>
      <c r="B53" s="104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04"/>
      <c r="B54" s="104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04"/>
      <c r="B55" s="104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04"/>
      <c r="B56" s="104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04"/>
      <c r="B57" s="104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04"/>
      <c r="B58" s="104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04"/>
      <c r="B59" s="104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04"/>
      <c r="B60" s="104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04"/>
      <c r="B61" s="104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04"/>
      <c r="B62" s="104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04"/>
      <c r="B63" s="104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04"/>
      <c r="B64" s="104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04"/>
      <c r="B65" s="104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04"/>
      <c r="B66" s="104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04"/>
      <c r="B67" s="104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04"/>
      <c r="B68" s="104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04"/>
      <c r="B69" s="104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04"/>
      <c r="B70" s="104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04"/>
      <c r="B71" s="104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04"/>
      <c r="B72" s="104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04"/>
      <c r="B73" s="104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04"/>
      <c r="B74" s="104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04"/>
      <c r="B75" s="104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04"/>
      <c r="B76" s="104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04"/>
      <c r="B77" s="104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04"/>
      <c r="B78" s="104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04"/>
      <c r="B79" s="104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04"/>
      <c r="B80" s="104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04"/>
      <c r="B81" s="104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04"/>
      <c r="B82" s="104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04"/>
      <c r="B83" s="104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04"/>
      <c r="B84" s="104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04"/>
      <c r="B85" s="104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04"/>
      <c r="B86" s="104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04"/>
      <c r="B87" s="104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04"/>
      <c r="B88" s="104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04"/>
      <c r="B89" s="104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04"/>
      <c r="B90" s="104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04"/>
      <c r="B91" s="104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04"/>
      <c r="B92" s="104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04"/>
      <c r="B93" s="104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04"/>
      <c r="B94" s="104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04"/>
      <c r="B95" s="104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04"/>
      <c r="B96" s="104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04"/>
      <c r="B97" s="104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04"/>
      <c r="B98" s="104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04"/>
      <c r="B99" s="104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04"/>
      <c r="B100" s="104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04"/>
      <c r="B101" s="104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04"/>
      <c r="B102" s="104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04"/>
      <c r="B103" s="104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04"/>
      <c r="B104" s="104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04"/>
      <c r="B105" s="104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04"/>
      <c r="B106" s="104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04"/>
      <c r="B107" s="104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04"/>
      <c r="B108" s="104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04"/>
      <c r="B109" s="104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04"/>
      <c r="B110" s="104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04"/>
      <c r="B111" s="104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04"/>
      <c r="B112" s="104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04"/>
      <c r="B113" s="104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04"/>
      <c r="B114" s="104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04"/>
      <c r="B115" s="104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04"/>
      <c r="B116" s="104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04"/>
      <c r="B117" s="104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04"/>
      <c r="B118" s="104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04"/>
      <c r="B119" s="104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04"/>
      <c r="B120" s="104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04"/>
      <c r="B121" s="104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04"/>
      <c r="B122" s="104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04"/>
      <c r="B123" s="104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04"/>
      <c r="B124" s="104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04"/>
      <c r="B125" s="104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04"/>
      <c r="B126" s="104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04"/>
      <c r="B127" s="104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04"/>
      <c r="B128" s="104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04"/>
      <c r="B129" s="104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04"/>
      <c r="B130" s="104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04"/>
      <c r="B131" s="104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04"/>
      <c r="B132" s="104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04"/>
      <c r="B133" s="104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04"/>
      <c r="B134" s="104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04"/>
      <c r="B135" s="104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04"/>
      <c r="B136" s="104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04"/>
      <c r="B137" s="104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04"/>
      <c r="B138" s="104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04"/>
      <c r="B139" s="104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04"/>
      <c r="B140" s="104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04"/>
      <c r="B141" s="104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04"/>
      <c r="B142" s="104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04"/>
      <c r="B143" s="104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04"/>
      <c r="B144" s="104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04"/>
      <c r="B145" s="104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04"/>
      <c r="B146" s="104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04"/>
      <c r="B147" s="104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04"/>
      <c r="B148" s="104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04"/>
      <c r="B149" s="104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04"/>
      <c r="B150" s="104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04"/>
      <c r="B151" s="104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04"/>
      <c r="B152" s="104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04"/>
      <c r="B153" s="104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04"/>
      <c r="B154" s="104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04"/>
      <c r="B155" s="104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04"/>
      <c r="B156" s="104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04"/>
      <c r="B157" s="104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04"/>
      <c r="B158" s="104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04"/>
      <c r="B159" s="104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04"/>
      <c r="B160" s="104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04"/>
      <c r="B161" s="104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04"/>
      <c r="B162" s="104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04"/>
      <c r="B163" s="104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04"/>
      <c r="B164" s="104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04"/>
      <c r="B165" s="104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04"/>
      <c r="B166" s="104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04"/>
      <c r="B167" s="104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04"/>
      <c r="B168" s="104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04"/>
      <c r="B169" s="104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04"/>
      <c r="B170" s="104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04"/>
      <c r="B171" s="104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04"/>
      <c r="B172" s="104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04"/>
      <c r="B173" s="104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04"/>
      <c r="B174" s="104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04"/>
      <c r="B175" s="104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04"/>
      <c r="B176" s="104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04"/>
      <c r="B177" s="104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04"/>
      <c r="B178" s="104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04"/>
      <c r="B179" s="104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04"/>
      <c r="B180" s="104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04"/>
      <c r="B181" s="104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04"/>
      <c r="B182" s="104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04"/>
      <c r="B183" s="104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04"/>
      <c r="B184" s="104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04"/>
      <c r="B185" s="104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04"/>
      <c r="B186" s="104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04"/>
      <c r="B187" s="104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04"/>
      <c r="B188" s="104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04"/>
      <c r="B189" s="104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04"/>
      <c r="B190" s="104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04"/>
      <c r="B191" s="104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04"/>
      <c r="B192" s="104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04"/>
      <c r="B193" s="104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04"/>
      <c r="B194" s="104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04"/>
      <c r="B195" s="104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04"/>
      <c r="B196" s="104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04"/>
      <c r="B197" s="104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04"/>
      <c r="B198" s="104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04"/>
      <c r="B199" s="104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04"/>
      <c r="B200" s="104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04"/>
      <c r="B201" s="104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04"/>
      <c r="B202" s="104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04"/>
      <c r="B203" s="104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04"/>
      <c r="B204" s="104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04"/>
      <c r="B205" s="104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04"/>
      <c r="B206" s="104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04"/>
      <c r="B207" s="104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04"/>
      <c r="B208" s="104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04"/>
      <c r="B209" s="104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04"/>
      <c r="B210" s="104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04"/>
      <c r="B211" s="104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04"/>
      <c r="B212" s="104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04"/>
      <c r="B213" s="104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04"/>
      <c r="B214" s="104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04"/>
      <c r="B215" s="104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04"/>
      <c r="B216" s="104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04"/>
      <c r="B217" s="104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04"/>
      <c r="B218" s="104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04"/>
      <c r="B219" s="104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04"/>
      <c r="B220" s="104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04"/>
      <c r="B221" s="104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04"/>
      <c r="B222" s="104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04"/>
      <c r="B223" s="104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04"/>
      <c r="B224" s="104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04"/>
      <c r="B225" s="104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04"/>
      <c r="B226" s="104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04"/>
      <c r="B227" s="104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04"/>
      <c r="B228" s="104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04"/>
      <c r="B229" s="104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04"/>
      <c r="B230" s="104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04"/>
      <c r="B231" s="104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04"/>
      <c r="B232" s="104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04"/>
      <c r="B233" s="104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04"/>
      <c r="B234" s="104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04"/>
      <c r="B235" s="104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04"/>
      <c r="B236" s="104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04"/>
      <c r="B237" s="104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04"/>
      <c r="B238" s="104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04"/>
      <c r="B239" s="104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04"/>
      <c r="B240" s="104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04"/>
      <c r="B241" s="104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04"/>
      <c r="B242" s="104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04"/>
      <c r="B243" s="104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04"/>
      <c r="B244" s="104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04"/>
      <c r="B245" s="104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04"/>
      <c r="B246" s="104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04"/>
      <c r="B247" s="104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04"/>
      <c r="B248" s="104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04"/>
      <c r="B249" s="104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04"/>
      <c r="B250" s="104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04"/>
      <c r="B251" s="104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04"/>
      <c r="B252" s="104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04"/>
      <c r="B253" s="104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04"/>
      <c r="B254" s="104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04"/>
      <c r="B255" s="104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04"/>
      <c r="B256" s="104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04"/>
      <c r="B257" s="104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04"/>
      <c r="B258" s="104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04"/>
      <c r="B259" s="104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04"/>
      <c r="B260" s="104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04"/>
      <c r="B261" s="104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04"/>
      <c r="B262" s="104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04"/>
      <c r="B263" s="104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04"/>
      <c r="B264" s="104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04"/>
      <c r="B265" s="104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04"/>
      <c r="B266" s="104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04"/>
      <c r="B267" s="104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04"/>
      <c r="B268" s="104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04"/>
      <c r="B269" s="104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04"/>
      <c r="B270" s="104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04"/>
      <c r="B271" s="104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04"/>
      <c r="B272" s="104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04"/>
      <c r="B273" s="104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04"/>
      <c r="B274" s="104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04"/>
      <c r="B275" s="104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04"/>
      <c r="B276" s="104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04"/>
      <c r="B277" s="104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04"/>
      <c r="B278" s="104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04"/>
      <c r="B279" s="104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04"/>
      <c r="B280" s="104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04"/>
      <c r="B281" s="104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04"/>
      <c r="B282" s="104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04"/>
      <c r="B283" s="104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04"/>
      <c r="B284" s="104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04"/>
      <c r="B285" s="104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04"/>
      <c r="B286" s="104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04"/>
      <c r="B287" s="104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04"/>
      <c r="B288" s="104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04"/>
      <c r="B289" s="104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04"/>
      <c r="B290" s="104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04"/>
      <c r="B291" s="104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04"/>
      <c r="B292" s="104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04"/>
      <c r="B293" s="104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04"/>
      <c r="B294" s="104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04"/>
      <c r="B295" s="104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04"/>
      <c r="B296" s="104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04"/>
      <c r="B297" s="104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04"/>
      <c r="B298" s="104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04"/>
      <c r="B299" s="104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04"/>
      <c r="B300" s="104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04"/>
      <c r="B301" s="104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04"/>
      <c r="B302" s="104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04"/>
      <c r="B303" s="104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04"/>
      <c r="B304" s="104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04"/>
      <c r="B305" s="104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04"/>
      <c r="B306" s="104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04"/>
      <c r="B307" s="104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04"/>
      <c r="B308" s="104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04"/>
      <c r="B309" s="104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04"/>
      <c r="B310" s="104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04"/>
      <c r="B311" s="104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04"/>
      <c r="B312" s="104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04"/>
      <c r="B313" s="104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04"/>
      <c r="B314" s="104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04"/>
      <c r="B315" s="104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04"/>
      <c r="B316" s="104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04"/>
      <c r="B317" s="104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04"/>
      <c r="B318" s="104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04"/>
      <c r="B319" s="104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04"/>
      <c r="B320" s="104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04"/>
      <c r="B321" s="104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04"/>
      <c r="B322" s="104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04"/>
      <c r="B323" s="104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04"/>
      <c r="B324" s="104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04"/>
      <c r="B325" s="104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04"/>
      <c r="B326" s="104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04"/>
      <c r="B327" s="104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04"/>
      <c r="B328" s="104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04"/>
      <c r="B329" s="104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04"/>
      <c r="B330" s="104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04"/>
      <c r="B331" s="104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04"/>
      <c r="B332" s="104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04"/>
      <c r="B333" s="104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04"/>
      <c r="B334" s="104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04"/>
      <c r="B335" s="104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04"/>
      <c r="B336" s="104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04"/>
      <c r="B337" s="104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04"/>
      <c r="B338" s="104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04"/>
      <c r="B339" s="104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04"/>
      <c r="B340" s="104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04"/>
      <c r="B341" s="104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04"/>
      <c r="B342" s="104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04"/>
      <c r="B343" s="104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04"/>
      <c r="B344" s="104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04"/>
      <c r="B345" s="104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04"/>
      <c r="B346" s="104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04"/>
      <c r="B347" s="104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04"/>
      <c r="B348" s="104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04"/>
      <c r="B349" s="104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04"/>
      <c r="B350" s="104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04"/>
      <c r="B351" s="104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04"/>
      <c r="B352" s="104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04"/>
      <c r="B353" s="104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04"/>
      <c r="B354" s="104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04"/>
      <c r="B355" s="104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04"/>
      <c r="B356" s="104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04"/>
      <c r="B357" s="104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04"/>
      <c r="B358" s="104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04"/>
      <c r="B359" s="104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04"/>
      <c r="B360" s="104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04"/>
      <c r="B361" s="104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04"/>
      <c r="B362" s="104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04"/>
      <c r="B363" s="104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04"/>
      <c r="B364" s="104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04"/>
      <c r="B365" s="104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04"/>
      <c r="B366" s="104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04"/>
      <c r="B367" s="104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04"/>
      <c r="B368" s="104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04"/>
      <c r="B369" s="104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04"/>
      <c r="B370" s="104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04"/>
      <c r="B371" s="104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04"/>
      <c r="B372" s="104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04"/>
      <c r="B373" s="104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04"/>
      <c r="B374" s="104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04"/>
      <c r="B375" s="104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04"/>
      <c r="B376" s="104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04"/>
      <c r="B377" s="104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04"/>
      <c r="B378" s="104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04"/>
      <c r="B379" s="104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04"/>
      <c r="B380" s="104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04"/>
      <c r="B381" s="104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04"/>
      <c r="B382" s="104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04"/>
      <c r="B383" s="104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04"/>
      <c r="B384" s="104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04"/>
      <c r="B385" s="104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04"/>
      <c r="B386" s="104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04"/>
      <c r="B387" s="104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04"/>
      <c r="B388" s="104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04"/>
      <c r="B389" s="104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04"/>
      <c r="B390" s="104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04"/>
      <c r="B391" s="104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04"/>
      <c r="B392" s="104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04"/>
      <c r="B393" s="104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04"/>
      <c r="B394" s="104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04"/>
      <c r="B395" s="104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04"/>
      <c r="B396" s="104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04"/>
      <c r="B397" s="104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04"/>
      <c r="B398" s="104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04"/>
      <c r="B399" s="104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04"/>
      <c r="B400" s="104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04"/>
      <c r="B401" s="104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04"/>
      <c r="B402" s="104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04"/>
      <c r="B403" s="104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04"/>
      <c r="B404" s="104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04"/>
      <c r="B405" s="104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04"/>
      <c r="B406" s="104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04"/>
      <c r="B407" s="104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04"/>
      <c r="B408" s="104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04"/>
      <c r="B409" s="104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04"/>
      <c r="B410" s="104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04"/>
      <c r="B411" s="104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04"/>
      <c r="B412" s="104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04"/>
      <c r="B413" s="104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04"/>
      <c r="B414" s="104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04"/>
      <c r="B415" s="104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04"/>
      <c r="B416" s="104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04"/>
      <c r="B417" s="104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04"/>
      <c r="B418" s="104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04"/>
      <c r="B419" s="104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04"/>
      <c r="B420" s="104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04"/>
      <c r="B421" s="104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04"/>
      <c r="B422" s="104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04"/>
      <c r="B423" s="104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04"/>
      <c r="B424" s="104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04"/>
      <c r="B425" s="104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04"/>
      <c r="B426" s="104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04"/>
      <c r="B427" s="104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04"/>
      <c r="B428" s="104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04"/>
      <c r="B429" s="104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04"/>
      <c r="B430" s="104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04"/>
      <c r="B431" s="104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04"/>
      <c r="B432" s="104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04"/>
      <c r="B433" s="104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04"/>
      <c r="B434" s="104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04"/>
      <c r="B435" s="104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04"/>
      <c r="B436" s="104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04"/>
      <c r="B437" s="104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04"/>
      <c r="B438" s="104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04"/>
      <c r="B439" s="104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04"/>
      <c r="B440" s="104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04"/>
      <c r="B441" s="104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04"/>
      <c r="B442" s="104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04"/>
      <c r="B443" s="104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04"/>
      <c r="B444" s="104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04"/>
      <c r="B445" s="104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04"/>
      <c r="B446" s="104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04"/>
      <c r="B447" s="104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04"/>
      <c r="B448" s="104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04"/>
      <c r="B449" s="104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04"/>
      <c r="B450" s="104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04"/>
      <c r="B451" s="104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04"/>
      <c r="B452" s="104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04"/>
      <c r="B453" s="104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04"/>
      <c r="B454" s="104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04"/>
      <c r="B455" s="104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04"/>
      <c r="B456" s="104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04"/>
      <c r="B457" s="104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04"/>
      <c r="B458" s="104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04"/>
      <c r="B459" s="104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04"/>
      <c r="B460" s="104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04"/>
      <c r="B461" s="104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04"/>
      <c r="B462" s="104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04"/>
      <c r="B463" s="104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04"/>
      <c r="B464" s="104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04"/>
      <c r="B465" s="104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04"/>
      <c r="B466" s="104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04"/>
      <c r="B467" s="104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04"/>
      <c r="B468" s="104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04"/>
      <c r="B469" s="104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04"/>
      <c r="B470" s="104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04"/>
      <c r="B471" s="104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04"/>
      <c r="B472" s="104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04"/>
      <c r="B473" s="104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04"/>
      <c r="B474" s="104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04"/>
      <c r="B475" s="104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04"/>
      <c r="B476" s="104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04"/>
      <c r="B477" s="104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04"/>
      <c r="B478" s="104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04"/>
      <c r="B479" s="104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04"/>
      <c r="B480" s="104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04"/>
      <c r="B481" s="104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04"/>
      <c r="B482" s="104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04"/>
      <c r="B483" s="104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04"/>
      <c r="B484" s="104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04"/>
      <c r="B485" s="104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04"/>
      <c r="B486" s="104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04"/>
      <c r="B487" s="104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04"/>
      <c r="B488" s="104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04"/>
      <c r="B489" s="104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04"/>
      <c r="B490" s="104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04"/>
      <c r="B491" s="104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04"/>
      <c r="B492" s="104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04"/>
      <c r="B493" s="104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04"/>
      <c r="B494" s="104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04"/>
      <c r="B495" s="104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04"/>
      <c r="B496" s="104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04"/>
      <c r="B497" s="104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04"/>
      <c r="B498" s="104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04"/>
      <c r="B499" s="104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04"/>
      <c r="B500" s="104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04"/>
      <c r="B501" s="104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04"/>
      <c r="B502" s="104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04"/>
      <c r="B503" s="104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04"/>
      <c r="B504" s="104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04"/>
      <c r="B505" s="104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04"/>
      <c r="B506" s="104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04"/>
      <c r="B507" s="104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04"/>
      <c r="B508" s="104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04"/>
      <c r="B509" s="104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04"/>
      <c r="B510" s="104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04"/>
      <c r="B511" s="104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04"/>
      <c r="B512" s="104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04"/>
      <c r="B513" s="104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04"/>
      <c r="B514" s="104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04"/>
      <c r="B515" s="104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04"/>
      <c r="B516" s="104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04"/>
      <c r="B517" s="104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04"/>
      <c r="B518" s="104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04"/>
      <c r="B519" s="104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04"/>
      <c r="B520" s="104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04"/>
      <c r="B521" s="104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04"/>
      <c r="B522" s="104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04"/>
      <c r="B523" s="104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04"/>
      <c r="B524" s="104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04"/>
      <c r="B525" s="104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04"/>
      <c r="B526" s="104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04"/>
      <c r="B527" s="104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04"/>
      <c r="B528" s="104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04"/>
      <c r="B529" s="104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04"/>
      <c r="B530" s="104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04"/>
      <c r="B531" s="104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04"/>
      <c r="B532" s="104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04"/>
      <c r="B533" s="104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04"/>
      <c r="B534" s="104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04"/>
      <c r="B535" s="104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04"/>
      <c r="B536" s="104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04"/>
      <c r="B537" s="104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04"/>
      <c r="B538" s="104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04"/>
      <c r="B539" s="104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04"/>
      <c r="B540" s="104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04"/>
      <c r="B541" s="104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04"/>
      <c r="B542" s="104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04"/>
      <c r="B543" s="104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04"/>
      <c r="B544" s="104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04"/>
      <c r="B545" s="104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04"/>
      <c r="B546" s="104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04"/>
      <c r="B547" s="104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04"/>
      <c r="B548" s="104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04"/>
      <c r="B549" s="104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04"/>
      <c r="B550" s="104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04"/>
      <c r="B551" s="104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04"/>
      <c r="B552" s="104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04"/>
      <c r="B553" s="104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04"/>
      <c r="B554" s="104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04"/>
      <c r="B555" s="104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04"/>
      <c r="B556" s="104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04"/>
      <c r="B557" s="104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04"/>
      <c r="B558" s="104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04"/>
      <c r="B559" s="104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04"/>
      <c r="B560" s="104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04"/>
      <c r="B561" s="104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04"/>
      <c r="B562" s="104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04"/>
      <c r="B563" s="104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04"/>
      <c r="B564" s="104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04"/>
      <c r="B565" s="104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04"/>
      <c r="B566" s="104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04"/>
      <c r="B567" s="104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04"/>
      <c r="B568" s="104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04"/>
      <c r="B569" s="104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04"/>
      <c r="B570" s="104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04"/>
      <c r="B571" s="104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04"/>
      <c r="B572" s="104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04"/>
      <c r="B573" s="104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04"/>
      <c r="B574" s="104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04"/>
      <c r="B575" s="104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04"/>
      <c r="B576" s="104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04"/>
      <c r="B577" s="104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04"/>
      <c r="B578" s="104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04"/>
      <c r="B579" s="104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04"/>
      <c r="B580" s="104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04"/>
      <c r="B581" s="104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04"/>
      <c r="B582" s="104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04"/>
      <c r="B583" s="104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04"/>
      <c r="B584" s="104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04"/>
      <c r="B585" s="104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04"/>
      <c r="B586" s="104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04"/>
      <c r="B587" s="104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04"/>
      <c r="B588" s="104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04"/>
      <c r="B589" s="104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04"/>
      <c r="B590" s="104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04"/>
      <c r="B591" s="104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04"/>
      <c r="B592" s="104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04"/>
      <c r="B593" s="104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04"/>
      <c r="B594" s="104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04"/>
      <c r="B595" s="104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04"/>
      <c r="B596" s="104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04"/>
      <c r="B597" s="104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04"/>
      <c r="B598" s="104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04"/>
      <c r="B599" s="104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04"/>
      <c r="B600" s="104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04"/>
      <c r="B601" s="104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04"/>
      <c r="B602" s="104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04"/>
      <c r="B603" s="104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04"/>
      <c r="B604" s="104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04"/>
      <c r="B605" s="104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04"/>
      <c r="B606" s="104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04"/>
      <c r="B607" s="104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04"/>
      <c r="B608" s="104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04"/>
      <c r="B609" s="104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04"/>
      <c r="B610" s="104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04"/>
      <c r="B611" s="104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04"/>
      <c r="B612" s="104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04"/>
      <c r="B613" s="104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04"/>
      <c r="B614" s="104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04"/>
      <c r="B615" s="104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04"/>
      <c r="B616" s="104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04"/>
      <c r="B617" s="104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04"/>
      <c r="B618" s="104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04"/>
      <c r="B619" s="104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04"/>
      <c r="B620" s="104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04"/>
      <c r="B621" s="104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04"/>
      <c r="B622" s="104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04"/>
      <c r="B623" s="104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04"/>
      <c r="B624" s="104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04"/>
      <c r="B625" s="104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  <row r="626" spans="1:14" s="12" customFormat="1" ht="15" x14ac:dyDescent="0.2">
      <c r="A626" s="104"/>
      <c r="B626" s="104"/>
      <c r="E626" s="9"/>
      <c r="F626" s="9"/>
      <c r="G626" s="9"/>
      <c r="H626" s="9"/>
      <c r="I626" s="9"/>
      <c r="J626" s="9"/>
      <c r="K626" s="9"/>
      <c r="L626" s="10"/>
      <c r="M626" s="10"/>
      <c r="N626" s="10"/>
    </row>
    <row r="627" spans="1:14" s="12" customFormat="1" ht="15" x14ac:dyDescent="0.2">
      <c r="A627" s="104"/>
      <c r="B627" s="104"/>
      <c r="E627" s="9"/>
      <c r="F627" s="9"/>
      <c r="G627" s="9"/>
      <c r="H627" s="9"/>
      <c r="I627" s="9"/>
      <c r="J627" s="9"/>
      <c r="K627" s="9"/>
      <c r="L627" s="10"/>
      <c r="M627" s="10"/>
      <c r="N627" s="10"/>
    </row>
    <row r="628" spans="1:14" s="12" customFormat="1" ht="15" x14ac:dyDescent="0.2">
      <c r="A628" s="104"/>
      <c r="B628" s="104"/>
      <c r="E628" s="9"/>
      <c r="F628" s="9"/>
      <c r="G628" s="9"/>
      <c r="H628" s="9"/>
      <c r="I628" s="9"/>
      <c r="J628" s="9"/>
      <c r="K628" s="9"/>
      <c r="L628" s="10"/>
      <c r="M628" s="10"/>
      <c r="N628" s="10"/>
    </row>
  </sheetData>
  <mergeCells count="12">
    <mergeCell ref="A1:H1"/>
    <mergeCell ref="A34:B34"/>
    <mergeCell ref="A35:N36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.19685039370078741" header="0.51181102362204722" footer="0.51181102362204722"/>
  <pageSetup paperSize="9" scale="75" firstPageNumber="214" orientation="landscape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59999389629810485"/>
  </sheetPr>
  <dimension ref="A1:O61"/>
  <sheetViews>
    <sheetView showGridLines="0" topLeftCell="A22" zoomScaleNormal="100" workbookViewId="0">
      <selection activeCell="B27" sqref="B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4.42578125" style="9" customWidth="1"/>
    <col min="11" max="11" width="11.42578125" style="9" bestFit="1" customWidth="1"/>
    <col min="12" max="12" width="11.42578125" style="9" customWidth="1"/>
    <col min="13" max="13" width="9.140625" style="9"/>
    <col min="14" max="14" width="11.140625" style="9" customWidth="1"/>
    <col min="15" max="15" width="10.140625" style="9" bestFit="1" customWidth="1"/>
    <col min="16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110</v>
      </c>
      <c r="F2" s="315"/>
      <c r="G2" s="315"/>
      <c r="H2" s="315"/>
      <c r="I2" s="315"/>
    </row>
    <row r="3" spans="1:9" ht="9.75" customHeight="1" x14ac:dyDescent="0.4">
      <c r="A3" s="51"/>
      <c r="B3" s="51"/>
      <c r="C3" s="51"/>
      <c r="D3" s="51"/>
      <c r="E3" s="313" t="s">
        <v>23</v>
      </c>
      <c r="F3" s="313"/>
      <c r="G3" s="313"/>
      <c r="H3" s="313"/>
      <c r="I3" s="313"/>
    </row>
    <row r="4" spans="1:9" ht="15.75" x14ac:dyDescent="0.25">
      <c r="A4" s="26" t="s">
        <v>2</v>
      </c>
      <c r="E4" s="316" t="s">
        <v>111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 t="s">
        <v>71</v>
      </c>
      <c r="F6" s="28"/>
      <c r="G6" s="29" t="s">
        <v>3</v>
      </c>
      <c r="H6" s="317">
        <v>1601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x14ac:dyDescent="0.4">
      <c r="A8" s="25"/>
      <c r="E8" s="30"/>
      <c r="F8" s="30"/>
      <c r="G8" s="30"/>
      <c r="H8" s="29"/>
      <c r="I8" s="30"/>
    </row>
    <row r="9" spans="1:9" ht="30.75" customHeight="1" x14ac:dyDescent="0.4">
      <c r="A9" s="25"/>
      <c r="E9" s="30"/>
      <c r="F9" s="30"/>
      <c r="G9" s="30"/>
      <c r="H9" s="29"/>
      <c r="I9" s="3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53"/>
      <c r="I14" s="47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75997000</v>
      </c>
      <c r="F16" s="322"/>
      <c r="G16" s="4">
        <f>H16+I16</f>
        <v>79541700.390000001</v>
      </c>
      <c r="H16" s="156">
        <v>79541700.390000001</v>
      </c>
      <c r="I16" s="156">
        <v>0</v>
      </c>
    </row>
    <row r="17" spans="1:12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111170</v>
      </c>
      <c r="H17" s="5">
        <v>111170</v>
      </c>
      <c r="I17" s="5">
        <v>0</v>
      </c>
      <c r="J17" s="144"/>
    </row>
    <row r="18" spans="1:12" s="3" customFormat="1" ht="19.5" x14ac:dyDescent="0.4">
      <c r="A18" s="38" t="s">
        <v>66</v>
      </c>
      <c r="B18" s="2"/>
      <c r="C18" s="2"/>
      <c r="D18" s="2"/>
      <c r="E18" s="321">
        <v>75997000</v>
      </c>
      <c r="F18" s="322"/>
      <c r="G18" s="4">
        <f>H18+I18</f>
        <v>80515578.079999998</v>
      </c>
      <c r="H18" s="156">
        <v>80383577.079999998</v>
      </c>
      <c r="I18" s="156">
        <v>132001</v>
      </c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2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1085047.6899999976</v>
      </c>
      <c r="H20" s="63">
        <f>H18-H16+H17</f>
        <v>953046.68999999762</v>
      </c>
      <c r="I20" s="63">
        <f>I18-I16+I17</f>
        <v>132001</v>
      </c>
    </row>
    <row r="21" spans="1:12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973877.68999999762</v>
      </c>
      <c r="H21" s="63">
        <f>H20-H17</f>
        <v>841876.68999999762</v>
      </c>
      <c r="I21" s="63">
        <f>I20-I17</f>
        <v>132001</v>
      </c>
    </row>
    <row r="22" spans="1:12" s="64" customFormat="1" ht="15" x14ac:dyDescent="0.3">
      <c r="A22" s="69"/>
      <c r="B22" s="61"/>
      <c r="C22" s="62"/>
      <c r="D22" s="61"/>
      <c r="E22" s="61"/>
      <c r="F22" s="61"/>
      <c r="G22" s="63"/>
      <c r="H22" s="63"/>
      <c r="I22" s="63"/>
    </row>
    <row r="23" spans="1:12" s="64" customFormat="1" ht="15" x14ac:dyDescent="0.3">
      <c r="A23" s="69"/>
      <c r="B23" s="61"/>
      <c r="C23" s="62"/>
      <c r="D23" s="61"/>
      <c r="E23" s="61"/>
      <c r="F23" s="61"/>
      <c r="G23" s="63"/>
      <c r="H23" s="63"/>
      <c r="I23" s="63"/>
    </row>
    <row r="24" spans="1:12" s="64" customFormat="1" ht="18.75" x14ac:dyDescent="0.4">
      <c r="A24" s="35" t="s">
        <v>68</v>
      </c>
      <c r="H24" s="63"/>
      <c r="I24" s="63"/>
    </row>
    <row r="25" spans="1:12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973877.68999999762</v>
      </c>
      <c r="H25" s="46">
        <f>H21</f>
        <v>841876.68999999762</v>
      </c>
      <c r="I25" s="150">
        <f>I21-I26</f>
        <v>132001</v>
      </c>
      <c r="J25" s="186"/>
      <c r="K25" s="187"/>
      <c r="L25" s="187"/>
    </row>
    <row r="26" spans="1:12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49" t="s">
        <v>105</v>
      </c>
      <c r="I26" s="157">
        <v>0</v>
      </c>
      <c r="K26" s="187"/>
      <c r="L26" s="187"/>
    </row>
    <row r="27" spans="1:12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88"/>
      <c r="K27" s="187"/>
      <c r="L27" s="187"/>
    </row>
    <row r="28" spans="1:12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  <c r="K28" s="187"/>
      <c r="L28" s="187"/>
    </row>
    <row r="29" spans="1:12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973877.68999999762</v>
      </c>
      <c r="H29" s="72"/>
      <c r="I29" s="73"/>
      <c r="K29" s="187"/>
      <c r="L29" s="187"/>
    </row>
    <row r="30" spans="1:12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8000</v>
      </c>
      <c r="H30" s="72"/>
      <c r="I30" s="73"/>
      <c r="K30" s="187"/>
      <c r="L30" s="187"/>
    </row>
    <row r="31" spans="1:12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f>G25-G30</f>
        <v>965877.68999999762</v>
      </c>
      <c r="H31" s="72"/>
      <c r="I31" s="73"/>
      <c r="J31" s="189"/>
      <c r="K31" s="187"/>
      <c r="L31" s="187"/>
    </row>
    <row r="32" spans="1:12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  <c r="I32" s="73"/>
      <c r="K32" s="187"/>
      <c r="L32" s="187"/>
    </row>
    <row r="33" spans="1:14" s="3" customFormat="1" ht="24.7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9">
        <v>11018821.23</v>
      </c>
      <c r="H33" s="206"/>
      <c r="I33" s="206"/>
      <c r="J33" s="190"/>
    </row>
    <row r="34" spans="1:14" ht="29.25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  <c r="J34" s="20"/>
      <c r="K34" s="115"/>
      <c r="L34" s="115"/>
    </row>
    <row r="35" spans="1:14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7"/>
      <c r="H35" s="34"/>
      <c r="I35" s="34"/>
      <c r="J35" s="188"/>
      <c r="K35" s="115"/>
      <c r="L35" s="115"/>
    </row>
    <row r="36" spans="1:14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  <c r="K36" s="115"/>
      <c r="L36" s="115"/>
    </row>
    <row r="37" spans="1:14" ht="16.5" x14ac:dyDescent="0.35">
      <c r="A37" s="209" t="s">
        <v>22</v>
      </c>
      <c r="B37" s="42"/>
      <c r="C37" s="1"/>
      <c r="D37" s="42"/>
      <c r="E37" s="57"/>
      <c r="F37" s="58">
        <v>39772000</v>
      </c>
      <c r="G37" s="58">
        <v>39772000</v>
      </c>
      <c r="H37" s="59"/>
      <c r="I37" s="252">
        <f>IF(F37=0,"nerozp.",G37/F37)</f>
        <v>1</v>
      </c>
    </row>
    <row r="38" spans="1:14" ht="16.5" x14ac:dyDescent="0.35">
      <c r="A38" s="209" t="s">
        <v>106</v>
      </c>
      <c r="B38" s="42"/>
      <c r="C38" s="1"/>
      <c r="D38" s="60"/>
      <c r="E38" s="60"/>
      <c r="F38" s="58">
        <v>1950000</v>
      </c>
      <c r="G38" s="58">
        <v>1152294.7</v>
      </c>
      <c r="H38" s="59"/>
      <c r="I38" s="252">
        <f t="shared" ref="I38:I42" si="0">IF(F38=0,"nerozp.",G38/F38)</f>
        <v>0.59092035897435891</v>
      </c>
    </row>
    <row r="39" spans="1:14" ht="16.5" x14ac:dyDescent="0.35">
      <c r="A39" s="209" t="s">
        <v>107</v>
      </c>
      <c r="B39" s="42"/>
      <c r="C39" s="1"/>
      <c r="D39" s="60"/>
      <c r="E39" s="60"/>
      <c r="F39" s="58">
        <v>3000000</v>
      </c>
      <c r="G39" s="58">
        <v>2643893.81</v>
      </c>
      <c r="H39" s="59"/>
      <c r="I39" s="252">
        <f t="shared" si="0"/>
        <v>0.88129793666666667</v>
      </c>
    </row>
    <row r="40" spans="1:14" ht="16.5" x14ac:dyDescent="0.35">
      <c r="A40" s="209" t="s">
        <v>60</v>
      </c>
      <c r="B40" s="42"/>
      <c r="C40" s="1"/>
      <c r="D40" s="60"/>
      <c r="E40" s="60"/>
      <c r="F40" s="58">
        <v>95.04</v>
      </c>
      <c r="G40" s="58">
        <v>92.81</v>
      </c>
      <c r="H40" s="59"/>
      <c r="I40" s="252">
        <f t="shared" si="0"/>
        <v>0.97653619528619529</v>
      </c>
    </row>
    <row r="41" spans="1:14" ht="16.5" x14ac:dyDescent="0.35">
      <c r="A41" s="209" t="s">
        <v>58</v>
      </c>
      <c r="B41" s="42"/>
      <c r="C41" s="1"/>
      <c r="D41" s="57"/>
      <c r="E41" s="57"/>
      <c r="F41" s="58">
        <v>2943139</v>
      </c>
      <c r="G41" s="58">
        <v>2943139</v>
      </c>
      <c r="H41" s="59"/>
      <c r="I41" s="252">
        <f t="shared" si="0"/>
        <v>1</v>
      </c>
    </row>
    <row r="42" spans="1:14" ht="16.5" x14ac:dyDescent="0.35">
      <c r="A42" s="209" t="s">
        <v>108</v>
      </c>
      <c r="B42" s="1"/>
      <c r="C42" s="1"/>
      <c r="D42" s="34"/>
      <c r="E42" s="34"/>
      <c r="F42" s="58">
        <v>0</v>
      </c>
      <c r="G42" s="58">
        <v>0</v>
      </c>
      <c r="H42" s="59"/>
      <c r="I42" s="252" t="str">
        <f t="shared" si="0"/>
        <v>nerozp.</v>
      </c>
    </row>
    <row r="43" spans="1:14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59"/>
      <c r="I43" s="252" t="str">
        <f t="shared" ref="I43" si="1">IF(F43=0,"nerozp.",G43/F43)</f>
        <v>nerozp.</v>
      </c>
    </row>
    <row r="44" spans="1:14" ht="53.25" customHeight="1" x14ac:dyDescent="0.2">
      <c r="A44" s="210" t="s">
        <v>57</v>
      </c>
      <c r="B44" s="311" t="s">
        <v>127</v>
      </c>
      <c r="C44" s="311"/>
      <c r="D44" s="311"/>
      <c r="E44" s="311"/>
      <c r="F44" s="311"/>
      <c r="G44" s="311"/>
      <c r="H44" s="311"/>
      <c r="I44" s="311"/>
    </row>
    <row r="45" spans="1:14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08" t="s">
        <v>30</v>
      </c>
      <c r="I45" s="308"/>
    </row>
    <row r="46" spans="1:14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14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14" x14ac:dyDescent="0.2">
      <c r="A48" s="218"/>
      <c r="B48" s="219"/>
      <c r="C48" s="219"/>
      <c r="D48" s="219"/>
      <c r="E48" s="220"/>
      <c r="F48" s="303"/>
      <c r="G48" s="224"/>
      <c r="H48" s="224"/>
      <c r="I48" s="225"/>
      <c r="J48" s="251"/>
      <c r="K48" s="3"/>
      <c r="L48" s="3"/>
      <c r="N48" s="20"/>
    </row>
    <row r="49" spans="1:15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  <c r="N49" s="10"/>
    </row>
    <row r="50" spans="1:15" ht="13.5" thickTop="1" x14ac:dyDescent="0.2">
      <c r="A50" s="230"/>
      <c r="B50" s="231"/>
      <c r="C50" s="231" t="s">
        <v>15</v>
      </c>
      <c r="D50" s="231"/>
      <c r="E50" s="232">
        <v>120269</v>
      </c>
      <c r="F50" s="233">
        <v>0</v>
      </c>
      <c r="G50" s="234">
        <v>0</v>
      </c>
      <c r="H50" s="234">
        <f t="shared" ref="H50:H53" si="2">E50+F50-G50</f>
        <v>120269</v>
      </c>
      <c r="I50" s="235">
        <v>120269</v>
      </c>
      <c r="J50" s="192"/>
      <c r="K50" s="14"/>
      <c r="L50" s="14"/>
      <c r="N50" s="20"/>
    </row>
    <row r="51" spans="1:15" x14ac:dyDescent="0.2">
      <c r="A51" s="236"/>
      <c r="B51" s="237"/>
      <c r="C51" s="237" t="s">
        <v>20</v>
      </c>
      <c r="D51" s="237"/>
      <c r="E51" s="238">
        <v>192304.66</v>
      </c>
      <c r="F51" s="239">
        <v>772423.3</v>
      </c>
      <c r="G51" s="240">
        <v>845468</v>
      </c>
      <c r="H51" s="240">
        <f t="shared" si="2"/>
        <v>119259.96000000008</v>
      </c>
      <c r="I51" s="241">
        <v>119259.96</v>
      </c>
      <c r="J51" s="193"/>
      <c r="K51" s="14"/>
      <c r="L51" s="14"/>
      <c r="N51" s="115"/>
      <c r="O51" s="14"/>
    </row>
    <row r="52" spans="1:15" x14ac:dyDescent="0.2">
      <c r="A52" s="236"/>
      <c r="B52" s="237"/>
      <c r="C52" s="237" t="s">
        <v>61</v>
      </c>
      <c r="D52" s="237"/>
      <c r="E52" s="238">
        <v>652017.36</v>
      </c>
      <c r="F52" s="239">
        <v>2051327.09</v>
      </c>
      <c r="G52" s="240">
        <v>493848.65</v>
      </c>
      <c r="H52" s="240">
        <f t="shared" si="2"/>
        <v>2209495.8000000003</v>
      </c>
      <c r="I52" s="241">
        <v>2209495.7999999998</v>
      </c>
      <c r="J52" s="193"/>
      <c r="K52" s="14"/>
      <c r="L52" s="14"/>
    </row>
    <row r="53" spans="1:15" x14ac:dyDescent="0.2">
      <c r="A53" s="236"/>
      <c r="B53" s="237"/>
      <c r="C53" s="237" t="s">
        <v>59</v>
      </c>
      <c r="D53" s="237"/>
      <c r="E53" s="238">
        <v>201865.2</v>
      </c>
      <c r="F53" s="239">
        <v>5796671.29</v>
      </c>
      <c r="G53" s="240">
        <v>4793046.3899999997</v>
      </c>
      <c r="H53" s="240">
        <f t="shared" si="2"/>
        <v>1205490.1000000006</v>
      </c>
      <c r="I53" s="241">
        <v>1205490.1000000001</v>
      </c>
      <c r="J53" s="194"/>
      <c r="K53" s="14"/>
      <c r="L53" s="14"/>
    </row>
    <row r="54" spans="1:15" ht="18.75" thickBot="1" x14ac:dyDescent="0.4">
      <c r="A54" s="242" t="s">
        <v>11</v>
      </c>
      <c r="B54" s="243"/>
      <c r="C54" s="243"/>
      <c r="D54" s="243"/>
      <c r="E54" s="244">
        <f>E50+E51+E52+E53</f>
        <v>1166456.22</v>
      </c>
      <c r="F54" s="245">
        <f>F50+F51+F52+F53</f>
        <v>8620421.6799999997</v>
      </c>
      <c r="G54" s="246">
        <f>G50+G51+G52+G53</f>
        <v>6132363.0399999991</v>
      </c>
      <c r="H54" s="246">
        <f>H50+H51+H52+H53</f>
        <v>3654514.8600000008</v>
      </c>
      <c r="I54" s="247">
        <f>SUM(I50:I53)</f>
        <v>3654514.86</v>
      </c>
      <c r="J54" s="191"/>
    </row>
    <row r="55" spans="1:15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15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5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5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5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5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5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1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F47:F48"/>
    <mergeCell ref="C29:E29"/>
    <mergeCell ref="C32:F32"/>
    <mergeCell ref="H13:I13"/>
    <mergeCell ref="H45:I45"/>
    <mergeCell ref="B33:F33"/>
    <mergeCell ref="A34:I34"/>
    <mergeCell ref="B44:I44"/>
    <mergeCell ref="A25:F25"/>
  </mergeCells>
  <pageMargins left="0.39370078740157483" right="0" top="0.39370078740157483" bottom="0.19685039370078741" header="0.51181102362204722" footer="0.51181102362204722"/>
  <pageSetup paperSize="9" scale="75" firstPageNumber="215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59999389629810485"/>
  </sheetPr>
  <dimension ref="A1:I61"/>
  <sheetViews>
    <sheetView showGridLines="0" topLeftCell="A22" zoomScaleNormal="100" workbookViewId="0">
      <selection activeCell="B27" sqref="B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72</v>
      </c>
      <c r="F2" s="315"/>
      <c r="G2" s="315"/>
      <c r="H2" s="315"/>
      <c r="I2" s="315"/>
    </row>
    <row r="3" spans="1:9" ht="9.75" customHeight="1" x14ac:dyDescent="0.4">
      <c r="A3" s="159"/>
      <c r="B3" s="159"/>
      <c r="C3" s="159"/>
      <c r="D3" s="159"/>
      <c r="E3" s="313" t="s">
        <v>23</v>
      </c>
      <c r="F3" s="313"/>
      <c r="G3" s="313"/>
      <c r="H3" s="313"/>
      <c r="I3" s="313"/>
    </row>
    <row r="4" spans="1:9" ht="15.75" x14ac:dyDescent="0.25">
      <c r="A4" s="26" t="s">
        <v>2</v>
      </c>
      <c r="E4" s="323" t="s">
        <v>73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 t="s">
        <v>74</v>
      </c>
      <c r="F6" s="28"/>
      <c r="G6" s="29" t="s">
        <v>3</v>
      </c>
      <c r="H6" s="317">
        <v>1602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x14ac:dyDescent="0.4">
      <c r="A8" s="25"/>
      <c r="E8" s="160"/>
      <c r="F8" s="160"/>
      <c r="G8" s="160"/>
      <c r="H8" s="29"/>
      <c r="I8" s="160"/>
    </row>
    <row r="9" spans="1:9" ht="30.75" customHeight="1" x14ac:dyDescent="0.4">
      <c r="A9" s="25"/>
      <c r="E9" s="160"/>
      <c r="F9" s="160"/>
      <c r="G9" s="160"/>
      <c r="H9" s="29"/>
      <c r="I9" s="16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61"/>
      <c r="I14" s="162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63315000</v>
      </c>
      <c r="F16" s="322"/>
      <c r="G16" s="4">
        <f>H16+I16</f>
        <v>63434442.380000003</v>
      </c>
      <c r="H16" s="273">
        <v>62878240.210000001</v>
      </c>
      <c r="I16" s="156">
        <v>556202.17000000004</v>
      </c>
    </row>
    <row r="17" spans="1:9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50770</v>
      </c>
      <c r="H17" s="274">
        <v>14726.43</v>
      </c>
      <c r="I17" s="5">
        <v>36043.57</v>
      </c>
    </row>
    <row r="18" spans="1:9" s="3" customFormat="1" ht="19.5" x14ac:dyDescent="0.4">
      <c r="A18" s="38" t="s">
        <v>66</v>
      </c>
      <c r="B18" s="2"/>
      <c r="C18" s="2"/>
      <c r="D18" s="2"/>
      <c r="E18" s="321">
        <v>63315000</v>
      </c>
      <c r="F18" s="322"/>
      <c r="G18" s="4">
        <f>H18+I18</f>
        <v>63513610.530000001</v>
      </c>
      <c r="H18" s="273">
        <v>62462962.82</v>
      </c>
      <c r="I18" s="156">
        <v>1050647.71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129938.14999999851</v>
      </c>
      <c r="H20" s="63">
        <f>H18-H16+H17</f>
        <v>-400550.9600000006</v>
      </c>
      <c r="I20" s="63">
        <f>I18-I16+I17</f>
        <v>530489.10999999987</v>
      </c>
    </row>
    <row r="21" spans="1:9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79168.14999999851</v>
      </c>
      <c r="H21" s="63">
        <f>H20-H17</f>
        <v>-415277.3900000006</v>
      </c>
      <c r="I21" s="63">
        <f>I20-I17</f>
        <v>494445.53999999986</v>
      </c>
    </row>
    <row r="22" spans="1:9" s="64" customFormat="1" ht="15" x14ac:dyDescent="0.3">
      <c r="A22" s="69"/>
      <c r="B22" s="61"/>
      <c r="C22" s="62"/>
      <c r="D22" s="61"/>
      <c r="E22" s="61"/>
      <c r="F22" s="61"/>
      <c r="G22" s="63"/>
      <c r="H22" s="63"/>
      <c r="I22" s="63"/>
    </row>
    <row r="23" spans="1:9" s="64" customFormat="1" ht="15" x14ac:dyDescent="0.3">
      <c r="A23" s="69"/>
      <c r="B23" s="61"/>
      <c r="C23" s="62"/>
      <c r="D23" s="61"/>
      <c r="E23" s="61"/>
      <c r="F23" s="61"/>
      <c r="G23" s="63"/>
      <c r="H23" s="63"/>
      <c r="I23" s="63"/>
    </row>
    <row r="24" spans="1:9" s="64" customFormat="1" ht="18.75" x14ac:dyDescent="0.4">
      <c r="A24" s="35" t="s">
        <v>68</v>
      </c>
      <c r="H24" s="63"/>
      <c r="I24" s="63"/>
    </row>
    <row r="25" spans="1:9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79168.14999999851</v>
      </c>
      <c r="H25" s="46">
        <f>H21</f>
        <v>-415277.3900000006</v>
      </c>
      <c r="I25" s="150">
        <f>I21-I26</f>
        <v>494445.53999999986</v>
      </c>
    </row>
    <row r="26" spans="1:9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49" t="s">
        <v>105</v>
      </c>
      <c r="I26" s="157">
        <v>0</v>
      </c>
    </row>
    <row r="27" spans="1:9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</row>
    <row r="28" spans="1:9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</row>
    <row r="29" spans="1:9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79168.149999999994</v>
      </c>
      <c r="H29" s="72"/>
      <c r="I29" s="73"/>
    </row>
    <row r="30" spans="1:9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0</v>
      </c>
      <c r="H30" s="72"/>
    </row>
    <row r="31" spans="1:9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v>79168.149999999994</v>
      </c>
      <c r="H31" s="72"/>
    </row>
    <row r="32" spans="1:9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</row>
    <row r="33" spans="1:9" s="3" customFormat="1" ht="20.2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9">
        <v>761140</v>
      </c>
      <c r="H33" s="206"/>
    </row>
    <row r="34" spans="1:9" ht="27.75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</row>
    <row r="35" spans="1:9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60"/>
      <c r="H35" s="34"/>
      <c r="I35" s="34"/>
    </row>
    <row r="36" spans="1:9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</row>
    <row r="37" spans="1:9" ht="16.5" x14ac:dyDescent="0.35">
      <c r="A37" s="209" t="s">
        <v>22</v>
      </c>
      <c r="B37" s="42"/>
      <c r="C37" s="1"/>
      <c r="D37" s="42"/>
      <c r="E37" s="57"/>
      <c r="F37" s="58">
        <v>28045000</v>
      </c>
      <c r="G37" s="58">
        <v>28507942.320000004</v>
      </c>
      <c r="H37" s="258"/>
      <c r="I37" s="252">
        <f>IF(F37=0,"nerozp.",G37/F37)</f>
        <v>1.0165071249777144</v>
      </c>
    </row>
    <row r="38" spans="1:9" ht="16.5" x14ac:dyDescent="0.35">
      <c r="A38" s="209" t="s">
        <v>106</v>
      </c>
      <c r="B38" s="42"/>
      <c r="C38" s="1"/>
      <c r="D38" s="60"/>
      <c r="E38" s="60"/>
      <c r="F38" s="58">
        <f>5035000-1735000</f>
        <v>3300000</v>
      </c>
      <c r="G38" s="58">
        <v>1922402.56</v>
      </c>
      <c r="H38" s="258"/>
      <c r="I38" s="252">
        <f t="shared" ref="I38:I42" si="0">IF(F38=0,"nerozp.",G38/F38)</f>
        <v>0.58254623030303032</v>
      </c>
    </row>
    <row r="39" spans="1:9" ht="16.5" x14ac:dyDescent="0.35">
      <c r="A39" s="209" t="s">
        <v>107</v>
      </c>
      <c r="B39" s="42"/>
      <c r="C39" s="1"/>
      <c r="D39" s="60"/>
      <c r="E39" s="60"/>
      <c r="F39" s="58">
        <f>-74022+2013000</f>
        <v>1938978</v>
      </c>
      <c r="G39" s="58">
        <v>1194684.8600000001</v>
      </c>
      <c r="H39" s="258"/>
      <c r="I39" s="252">
        <f t="shared" si="0"/>
        <v>0.61614152403998401</v>
      </c>
    </row>
    <row r="40" spans="1:9" ht="16.5" x14ac:dyDescent="0.35">
      <c r="A40" s="209" t="s">
        <v>60</v>
      </c>
      <c r="B40" s="42"/>
      <c r="C40" s="1"/>
      <c r="D40" s="60"/>
      <c r="E40" s="60"/>
      <c r="F40" s="58">
        <v>69.8</v>
      </c>
      <c r="G40" s="58">
        <v>60.42</v>
      </c>
      <c r="H40" s="258"/>
      <c r="I40" s="252">
        <f t="shared" si="0"/>
        <v>0.8656160458452723</v>
      </c>
    </row>
    <row r="41" spans="1:9" ht="16.5" x14ac:dyDescent="0.35">
      <c r="A41" s="209" t="s">
        <v>58</v>
      </c>
      <c r="B41" s="42"/>
      <c r="C41" s="1"/>
      <c r="D41" s="57"/>
      <c r="E41" s="57"/>
      <c r="F41" s="58">
        <f>1163431+7101000</f>
        <v>8264431</v>
      </c>
      <c r="G41" s="58">
        <v>8264431</v>
      </c>
      <c r="H41" s="258"/>
      <c r="I41" s="252">
        <f t="shared" si="0"/>
        <v>1</v>
      </c>
    </row>
    <row r="42" spans="1:9" ht="16.5" x14ac:dyDescent="0.35">
      <c r="A42" s="209" t="s">
        <v>108</v>
      </c>
      <c r="B42" s="1"/>
      <c r="C42" s="1"/>
      <c r="D42" s="34"/>
      <c r="E42" s="34"/>
      <c r="F42" s="58">
        <v>43953</v>
      </c>
      <c r="G42" s="58">
        <v>43953</v>
      </c>
      <c r="H42" s="258"/>
      <c r="I42" s="252">
        <f t="shared" si="0"/>
        <v>1</v>
      </c>
    </row>
    <row r="43" spans="1:9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258"/>
      <c r="I43" s="252" t="str">
        <f t="shared" ref="I43" si="1">IF(F43=0,"nerozp.",G43/F43)</f>
        <v>nerozp.</v>
      </c>
    </row>
    <row r="44" spans="1:9" ht="57" customHeight="1" x14ac:dyDescent="0.2">
      <c r="A44" s="210" t="s">
        <v>57</v>
      </c>
      <c r="B44" s="311" t="s">
        <v>122</v>
      </c>
      <c r="C44" s="311"/>
      <c r="D44" s="311"/>
      <c r="E44" s="311"/>
      <c r="F44" s="311"/>
      <c r="G44" s="311"/>
      <c r="H44" s="311"/>
      <c r="I44" s="311"/>
    </row>
    <row r="45" spans="1:9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08" t="s">
        <v>30</v>
      </c>
      <c r="I45" s="308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9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9" x14ac:dyDescent="0.2">
      <c r="A48" s="218"/>
      <c r="B48" s="219"/>
      <c r="C48" s="219"/>
      <c r="D48" s="219"/>
      <c r="E48" s="220"/>
      <c r="F48" s="303"/>
      <c r="G48" s="224"/>
      <c r="H48" s="224"/>
      <c r="I48" s="225"/>
    </row>
    <row r="49" spans="1:9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</row>
    <row r="50" spans="1:9" ht="13.5" thickTop="1" x14ac:dyDescent="0.2">
      <c r="A50" s="230"/>
      <c r="B50" s="231"/>
      <c r="C50" s="231" t="s">
        <v>15</v>
      </c>
      <c r="D50" s="231"/>
      <c r="E50" s="232">
        <v>471178.39</v>
      </c>
      <c r="F50" s="233">
        <v>5000</v>
      </c>
      <c r="G50" s="234">
        <v>0</v>
      </c>
      <c r="H50" s="234">
        <f t="shared" ref="H50:H53" si="2">E50+F50-G50</f>
        <v>476178.39</v>
      </c>
      <c r="I50" s="235">
        <v>0</v>
      </c>
    </row>
    <row r="51" spans="1:9" x14ac:dyDescent="0.2">
      <c r="A51" s="236"/>
      <c r="B51" s="237"/>
      <c r="C51" s="237" t="s">
        <v>20</v>
      </c>
      <c r="D51" s="237"/>
      <c r="E51" s="238">
        <v>400169.91</v>
      </c>
      <c r="F51" s="239">
        <v>474219.14</v>
      </c>
      <c r="G51" s="240">
        <v>378229</v>
      </c>
      <c r="H51" s="240">
        <f t="shared" si="2"/>
        <v>496160.05000000005</v>
      </c>
      <c r="I51" s="241">
        <v>0</v>
      </c>
    </row>
    <row r="52" spans="1:9" x14ac:dyDescent="0.2">
      <c r="A52" s="236"/>
      <c r="B52" s="237"/>
      <c r="C52" s="237" t="s">
        <v>61</v>
      </c>
      <c r="D52" s="237"/>
      <c r="E52" s="238">
        <v>1630698.09</v>
      </c>
      <c r="F52" s="239">
        <v>1172942.53</v>
      </c>
      <c r="G52" s="240">
        <v>300000</v>
      </c>
      <c r="H52" s="240">
        <f t="shared" si="2"/>
        <v>2503640.62</v>
      </c>
      <c r="I52" s="241">
        <v>0</v>
      </c>
    </row>
    <row r="53" spans="1:9" x14ac:dyDescent="0.2">
      <c r="A53" s="236"/>
      <c r="B53" s="237"/>
      <c r="C53" s="237" t="s">
        <v>59</v>
      </c>
      <c r="D53" s="237"/>
      <c r="E53" s="238">
        <v>440901.9</v>
      </c>
      <c r="F53" s="239">
        <v>12455078.789999999</v>
      </c>
      <c r="G53" s="240">
        <v>12130188.82</v>
      </c>
      <c r="H53" s="240">
        <f t="shared" si="2"/>
        <v>765791.86999999918</v>
      </c>
      <c r="I53" s="241">
        <v>0</v>
      </c>
    </row>
    <row r="54" spans="1:9" ht="18.75" thickBot="1" x14ac:dyDescent="0.4">
      <c r="A54" s="242" t="s">
        <v>11</v>
      </c>
      <c r="B54" s="243"/>
      <c r="C54" s="243"/>
      <c r="D54" s="243"/>
      <c r="E54" s="244">
        <f>E50+E51+E52+E53</f>
        <v>2942948.29</v>
      </c>
      <c r="F54" s="245">
        <f>F50+F51+F52+F53</f>
        <v>14107240.459999999</v>
      </c>
      <c r="G54" s="246">
        <f>G50+G51+G52+G53</f>
        <v>12808417.82</v>
      </c>
      <c r="H54" s="246">
        <f>H50+H51+H52+H53</f>
        <v>4241770.93</v>
      </c>
      <c r="I54" s="247">
        <f>SUM(I50:I53)</f>
        <v>0</v>
      </c>
    </row>
    <row r="55" spans="1:9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9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1">
    <mergeCell ref="H45:I45"/>
    <mergeCell ref="F47:F48"/>
    <mergeCell ref="E18:F18"/>
    <mergeCell ref="C29:E29"/>
    <mergeCell ref="C32:F32"/>
    <mergeCell ref="B33:F33"/>
    <mergeCell ref="A34:I34"/>
    <mergeCell ref="B44:I44"/>
    <mergeCell ref="A25:F25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6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4" tint="0.59999389629810485"/>
  </sheetPr>
  <dimension ref="A1:T61"/>
  <sheetViews>
    <sheetView showGridLines="0" topLeftCell="A22" zoomScaleNormal="100" workbookViewId="0">
      <selection activeCell="B27" sqref="B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4.42578125" style="9" customWidth="1"/>
    <col min="11" max="11" width="11.42578125" style="9" bestFit="1" customWidth="1"/>
    <col min="12" max="12" width="11.42578125" style="9" customWidth="1"/>
    <col min="13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75</v>
      </c>
      <c r="F2" s="315"/>
      <c r="G2" s="315"/>
      <c r="H2" s="315"/>
      <c r="I2" s="315"/>
    </row>
    <row r="3" spans="1:9" ht="9.75" customHeight="1" x14ac:dyDescent="0.4">
      <c r="A3" s="159"/>
      <c r="B3" s="159"/>
      <c r="C3" s="159"/>
      <c r="D3" s="159"/>
      <c r="E3" s="313" t="s">
        <v>23</v>
      </c>
      <c r="F3" s="313"/>
      <c r="G3" s="313"/>
      <c r="H3" s="313"/>
      <c r="I3" s="313"/>
    </row>
    <row r="4" spans="1:9" ht="15.75" x14ac:dyDescent="0.25">
      <c r="A4" s="26" t="s">
        <v>2</v>
      </c>
      <c r="E4" s="316" t="s">
        <v>112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>
        <v>64095410</v>
      </c>
      <c r="F6" s="28"/>
      <c r="G6" s="29" t="s">
        <v>3</v>
      </c>
      <c r="H6" s="317">
        <v>1603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customHeight="1" x14ac:dyDescent="0.4">
      <c r="A8" s="25"/>
      <c r="E8" s="160"/>
      <c r="F8" s="160"/>
      <c r="G8" s="160"/>
      <c r="H8" s="29"/>
      <c r="I8" s="160"/>
    </row>
    <row r="9" spans="1:9" ht="30.75" customHeight="1" x14ac:dyDescent="0.4">
      <c r="A9" s="25"/>
      <c r="E9" s="160"/>
      <c r="F9" s="160"/>
      <c r="G9" s="160"/>
      <c r="H9" s="29"/>
      <c r="I9" s="16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61"/>
      <c r="I14" s="162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12972000</v>
      </c>
      <c r="F16" s="322"/>
      <c r="G16" s="4">
        <f>H16+I16</f>
        <v>13370105.85</v>
      </c>
      <c r="H16" s="156">
        <v>13367761.060000001</v>
      </c>
      <c r="I16" s="156">
        <v>2344.79</v>
      </c>
    </row>
    <row r="17" spans="1:20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144"/>
    </row>
    <row r="18" spans="1:20" s="3" customFormat="1" ht="19.5" x14ac:dyDescent="0.4">
      <c r="A18" s="38" t="s">
        <v>66</v>
      </c>
      <c r="B18" s="2"/>
      <c r="C18" s="2"/>
      <c r="D18" s="2"/>
      <c r="E18" s="321">
        <v>12972000</v>
      </c>
      <c r="F18" s="322"/>
      <c r="G18" s="4">
        <f>H18+I18</f>
        <v>13382214.449999999</v>
      </c>
      <c r="H18" s="156">
        <v>13367914.449999999</v>
      </c>
      <c r="I18" s="156">
        <v>14300</v>
      </c>
    </row>
    <row r="19" spans="1:2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20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12108.599999999627</v>
      </c>
      <c r="H20" s="63">
        <f>H18-H16+H17</f>
        <v>153.3899999987334</v>
      </c>
      <c r="I20" s="63">
        <f>I18-I16+I17</f>
        <v>11955.21</v>
      </c>
    </row>
    <row r="21" spans="1:20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12108.599999999627</v>
      </c>
      <c r="H21" s="63">
        <f>H20-H17</f>
        <v>153.3899999987334</v>
      </c>
      <c r="I21" s="63">
        <f>I20-I17</f>
        <v>11955.21</v>
      </c>
    </row>
    <row r="22" spans="1:20" s="64" customFormat="1" ht="15" x14ac:dyDescent="0.3">
      <c r="A22" s="69"/>
      <c r="B22" s="61"/>
      <c r="C22" s="62"/>
      <c r="D22" s="61"/>
      <c r="E22" s="61"/>
      <c r="F22" s="61"/>
      <c r="G22" s="63"/>
      <c r="H22" s="63"/>
      <c r="I22" s="63"/>
    </row>
    <row r="23" spans="1:20" s="64" customFormat="1" ht="15" x14ac:dyDescent="0.3">
      <c r="A23" s="69"/>
      <c r="B23" s="61"/>
      <c r="C23" s="62"/>
      <c r="D23" s="61"/>
      <c r="E23" s="61"/>
      <c r="F23" s="61"/>
      <c r="G23" s="63"/>
      <c r="H23" s="63"/>
      <c r="I23" s="63"/>
    </row>
    <row r="24" spans="1:20" s="64" customFormat="1" ht="18.75" x14ac:dyDescent="0.4">
      <c r="A24" s="35" t="s">
        <v>68</v>
      </c>
      <c r="H24" s="63"/>
      <c r="I24" s="63"/>
    </row>
    <row r="25" spans="1:20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12108.599999999627</v>
      </c>
      <c r="H25" s="46">
        <f>H21</f>
        <v>153.3899999987334</v>
      </c>
      <c r="I25" s="150">
        <f>I21-I26</f>
        <v>11955.21</v>
      </c>
      <c r="J25" s="186"/>
      <c r="K25" s="187"/>
      <c r="L25" s="187"/>
    </row>
    <row r="26" spans="1:20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49" t="s">
        <v>105</v>
      </c>
      <c r="I26" s="157">
        <v>0</v>
      </c>
      <c r="K26" s="187"/>
      <c r="L26" s="187"/>
    </row>
    <row r="27" spans="1:20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88"/>
      <c r="K27" s="187"/>
      <c r="L27" s="187"/>
    </row>
    <row r="28" spans="1:20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  <c r="K28" s="187"/>
      <c r="L28" s="187"/>
    </row>
    <row r="29" spans="1:20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12108.6</v>
      </c>
      <c r="H29" s="72"/>
      <c r="I29" s="73"/>
      <c r="K29" s="187"/>
      <c r="L29" s="187"/>
    </row>
    <row r="30" spans="1:20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0</v>
      </c>
      <c r="H30" s="72"/>
      <c r="I30" s="73"/>
      <c r="K30" s="187"/>
      <c r="L30" s="324"/>
      <c r="M30" s="325"/>
      <c r="N30" s="325"/>
      <c r="O30" s="325"/>
      <c r="P30" s="325"/>
      <c r="Q30" s="325"/>
      <c r="R30" s="325"/>
      <c r="S30" s="325"/>
      <c r="T30" s="325"/>
    </row>
    <row r="31" spans="1:20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v>12108.6</v>
      </c>
      <c r="H31" s="72"/>
      <c r="I31" s="73"/>
      <c r="J31" s="189"/>
      <c r="K31" s="187"/>
      <c r="L31" s="282"/>
      <c r="M31" s="282"/>
      <c r="N31" s="282"/>
      <c r="O31" s="282"/>
      <c r="P31" s="282"/>
      <c r="Q31" s="282"/>
      <c r="R31" s="282"/>
      <c r="S31" s="282"/>
      <c r="T31" s="282"/>
    </row>
    <row r="32" spans="1:20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  <c r="I32" s="73"/>
      <c r="K32" s="187"/>
      <c r="L32" s="282"/>
      <c r="M32" s="282"/>
      <c r="N32" s="282"/>
      <c r="O32" s="282"/>
      <c r="P32" s="282"/>
      <c r="Q32" s="282"/>
      <c r="R32" s="282"/>
      <c r="S32" s="282"/>
      <c r="T32" s="282"/>
    </row>
    <row r="33" spans="1:20" s="3" customFormat="1" ht="20.2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5">
        <v>12829.3</v>
      </c>
      <c r="H33" s="206"/>
      <c r="I33" s="206"/>
      <c r="J33" s="190"/>
      <c r="L33" s="282"/>
      <c r="M33" s="282"/>
      <c r="N33" s="282"/>
      <c r="O33" s="282"/>
      <c r="P33" s="282"/>
      <c r="Q33" s="282"/>
      <c r="R33" s="282"/>
      <c r="S33" s="282"/>
      <c r="T33" s="282"/>
    </row>
    <row r="34" spans="1:20" ht="7.5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  <c r="J34" s="20"/>
      <c r="K34" s="115"/>
      <c r="L34" s="115"/>
    </row>
    <row r="35" spans="1:20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7"/>
      <c r="H35" s="34"/>
      <c r="I35" s="34"/>
      <c r="J35" s="188"/>
      <c r="K35" s="115"/>
      <c r="L35" s="115"/>
    </row>
    <row r="36" spans="1:20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  <c r="K36" s="115"/>
      <c r="L36" s="115"/>
    </row>
    <row r="37" spans="1:20" ht="16.5" x14ac:dyDescent="0.35">
      <c r="A37" s="209" t="s">
        <v>22</v>
      </c>
      <c r="B37" s="42"/>
      <c r="C37" s="1"/>
      <c r="D37" s="42"/>
      <c r="E37" s="57"/>
      <c r="F37" s="58">
        <v>5959000</v>
      </c>
      <c r="G37" s="58">
        <v>5959000</v>
      </c>
      <c r="H37" s="59"/>
      <c r="I37" s="252">
        <f>IF(F37=0,"nerozp.",G37/F37)</f>
        <v>1</v>
      </c>
    </row>
    <row r="38" spans="1:20" ht="16.5" x14ac:dyDescent="0.35">
      <c r="A38" s="209" t="s">
        <v>106</v>
      </c>
      <c r="B38" s="42"/>
      <c r="C38" s="1"/>
      <c r="D38" s="60"/>
      <c r="E38" s="60"/>
      <c r="F38" s="58">
        <v>400000</v>
      </c>
      <c r="G38" s="58">
        <v>382174.81</v>
      </c>
      <c r="H38" s="59"/>
      <c r="I38" s="252">
        <f t="shared" ref="I38:I42" si="0">IF(F38=0,"nerozp.",G38/F38)</f>
        <v>0.95543702499999994</v>
      </c>
    </row>
    <row r="39" spans="1:20" ht="16.5" x14ac:dyDescent="0.35">
      <c r="A39" s="209" t="s">
        <v>107</v>
      </c>
      <c r="B39" s="42"/>
      <c r="C39" s="1"/>
      <c r="D39" s="60"/>
      <c r="E39" s="60"/>
      <c r="F39" s="58">
        <v>716650</v>
      </c>
      <c r="G39" s="58">
        <v>623450.57999999996</v>
      </c>
      <c r="H39" s="59"/>
      <c r="I39" s="252">
        <f t="shared" si="0"/>
        <v>0.86995127328542521</v>
      </c>
    </row>
    <row r="40" spans="1:20" ht="16.5" x14ac:dyDescent="0.35">
      <c r="A40" s="209" t="s">
        <v>60</v>
      </c>
      <c r="B40" s="42"/>
      <c r="C40" s="1"/>
      <c r="D40" s="60"/>
      <c r="E40" s="60"/>
      <c r="F40" s="58">
        <v>13</v>
      </c>
      <c r="G40" s="58">
        <v>12.96</v>
      </c>
      <c r="H40" s="59"/>
      <c r="I40" s="252">
        <f t="shared" si="0"/>
        <v>0.99692307692307702</v>
      </c>
    </row>
    <row r="41" spans="1:20" ht="16.5" x14ac:dyDescent="0.35">
      <c r="A41" s="209" t="s">
        <v>58</v>
      </c>
      <c r="B41" s="42"/>
      <c r="C41" s="1"/>
      <c r="D41" s="57"/>
      <c r="E41" s="57"/>
      <c r="F41" s="58">
        <v>970102.9</v>
      </c>
      <c r="G41" s="58">
        <v>970102.9</v>
      </c>
      <c r="H41" s="59"/>
      <c r="I41" s="252">
        <f t="shared" si="0"/>
        <v>1</v>
      </c>
    </row>
    <row r="42" spans="1:20" ht="16.5" x14ac:dyDescent="0.35">
      <c r="A42" s="209" t="s">
        <v>108</v>
      </c>
      <c r="B42" s="1"/>
      <c r="C42" s="1"/>
      <c r="D42" s="34"/>
      <c r="E42" s="34"/>
      <c r="F42" s="58">
        <v>0</v>
      </c>
      <c r="G42" s="58">
        <v>0</v>
      </c>
      <c r="H42" s="59"/>
      <c r="I42" s="252" t="str">
        <f t="shared" si="0"/>
        <v>nerozp.</v>
      </c>
    </row>
    <row r="43" spans="1:20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59"/>
      <c r="I43" s="252" t="str">
        <f t="shared" ref="I43" si="1">IF(F43=0,"nerozp.",G43/F43)</f>
        <v>nerozp.</v>
      </c>
    </row>
    <row r="44" spans="1:20" ht="48.75" customHeight="1" x14ac:dyDescent="0.2">
      <c r="A44" s="210" t="s">
        <v>57</v>
      </c>
      <c r="B44" s="311" t="s">
        <v>117</v>
      </c>
      <c r="C44" s="311"/>
      <c r="D44" s="311"/>
      <c r="E44" s="311"/>
      <c r="F44" s="311"/>
      <c r="G44" s="311"/>
      <c r="H44" s="311"/>
      <c r="I44" s="311"/>
    </row>
    <row r="45" spans="1:20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08" t="s">
        <v>30</v>
      </c>
      <c r="I45" s="308"/>
    </row>
    <row r="46" spans="1:20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20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20" x14ac:dyDescent="0.2">
      <c r="A48" s="218"/>
      <c r="B48" s="219"/>
      <c r="C48" s="219"/>
      <c r="D48" s="219"/>
      <c r="E48" s="220"/>
      <c r="F48" s="303"/>
      <c r="G48" s="224"/>
      <c r="H48" s="224"/>
      <c r="I48" s="225"/>
      <c r="J48" s="251"/>
      <c r="K48" s="3"/>
      <c r="L48" s="3"/>
    </row>
    <row r="49" spans="1:12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</row>
    <row r="50" spans="1:12" ht="13.5" thickTop="1" x14ac:dyDescent="0.2">
      <c r="A50" s="230"/>
      <c r="B50" s="231"/>
      <c r="C50" s="231" t="s">
        <v>15</v>
      </c>
      <c r="D50" s="231"/>
      <c r="E50" s="232">
        <v>0</v>
      </c>
      <c r="F50" s="233">
        <v>0</v>
      </c>
      <c r="G50" s="234">
        <v>0</v>
      </c>
      <c r="H50" s="234">
        <f t="shared" ref="H50:H53" si="2">E50+F50-G50</f>
        <v>0</v>
      </c>
      <c r="I50" s="235">
        <v>0</v>
      </c>
      <c r="J50" s="192"/>
      <c r="K50" s="14"/>
      <c r="L50" s="14"/>
    </row>
    <row r="51" spans="1:12" x14ac:dyDescent="0.2">
      <c r="A51" s="236"/>
      <c r="B51" s="237"/>
      <c r="C51" s="237" t="s">
        <v>20</v>
      </c>
      <c r="D51" s="237"/>
      <c r="E51" s="238">
        <v>99408.94</v>
      </c>
      <c r="F51" s="239">
        <v>106755</v>
      </c>
      <c r="G51" s="240">
        <v>114550</v>
      </c>
      <c r="H51" s="240">
        <f t="shared" si="2"/>
        <v>91613.94</v>
      </c>
      <c r="I51" s="241">
        <v>89467.94</v>
      </c>
      <c r="J51" s="193"/>
      <c r="K51" s="14"/>
      <c r="L51" s="14"/>
    </row>
    <row r="52" spans="1:12" x14ac:dyDescent="0.2">
      <c r="A52" s="236"/>
      <c r="B52" s="237"/>
      <c r="C52" s="237" t="s">
        <v>61</v>
      </c>
      <c r="D52" s="237"/>
      <c r="E52" s="238">
        <v>260416.4</v>
      </c>
      <c r="F52" s="239">
        <v>188655.89</v>
      </c>
      <c r="G52" s="240">
        <v>188028.56</v>
      </c>
      <c r="H52" s="240">
        <f t="shared" si="2"/>
        <v>261043.73000000004</v>
      </c>
      <c r="I52" s="241">
        <v>261043.73</v>
      </c>
      <c r="J52" s="193"/>
      <c r="K52" s="14"/>
      <c r="L52" s="14"/>
    </row>
    <row r="53" spans="1:12" x14ac:dyDescent="0.2">
      <c r="A53" s="236"/>
      <c r="B53" s="237"/>
      <c r="C53" s="237" t="s">
        <v>59</v>
      </c>
      <c r="D53" s="237"/>
      <c r="E53" s="238">
        <v>1321.57</v>
      </c>
      <c r="F53" s="239">
        <v>9558142.9000000004</v>
      </c>
      <c r="G53" s="240">
        <v>1350402.9</v>
      </c>
      <c r="H53" s="240">
        <f t="shared" si="2"/>
        <v>8209061.5700000003</v>
      </c>
      <c r="I53" s="241">
        <v>8209061.5700000003</v>
      </c>
      <c r="J53" s="194"/>
      <c r="K53" s="14"/>
      <c r="L53" s="14"/>
    </row>
    <row r="54" spans="1:12" ht="18.75" thickBot="1" x14ac:dyDescent="0.4">
      <c r="A54" s="242" t="s">
        <v>11</v>
      </c>
      <c r="B54" s="243"/>
      <c r="C54" s="243"/>
      <c r="D54" s="243"/>
      <c r="E54" s="244">
        <f>E50+E51+E52+E53</f>
        <v>361146.91</v>
      </c>
      <c r="F54" s="245">
        <f>F50+F51+F52+F53</f>
        <v>9853553.790000001</v>
      </c>
      <c r="G54" s="246">
        <f>G50+G51+G52+G53</f>
        <v>1652981.46</v>
      </c>
      <c r="H54" s="246">
        <f>H50+H51+H52+H53</f>
        <v>8561719.2400000002</v>
      </c>
      <c r="I54" s="247">
        <f>SUM(I50:I53)</f>
        <v>8559573.2400000002</v>
      </c>
      <c r="J54" s="191"/>
    </row>
    <row r="55" spans="1:12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12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2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2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2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2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2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2">
    <mergeCell ref="L30:T33"/>
    <mergeCell ref="H45:I45"/>
    <mergeCell ref="F47:F48"/>
    <mergeCell ref="E18:F18"/>
    <mergeCell ref="C29:E29"/>
    <mergeCell ref="C32:F32"/>
    <mergeCell ref="B33:F33"/>
    <mergeCell ref="A34:I34"/>
    <mergeCell ref="B44:I44"/>
    <mergeCell ref="A25:F25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7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4" tint="0.59999389629810485"/>
  </sheetPr>
  <dimension ref="A1:S61"/>
  <sheetViews>
    <sheetView showGridLines="0" topLeftCell="A21" zoomScaleNormal="100" workbookViewId="0">
      <selection activeCell="B27" sqref="B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1.42578125" style="9" bestFit="1" customWidth="1"/>
    <col min="11" max="11" width="11.42578125" style="9" customWidth="1"/>
    <col min="12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76</v>
      </c>
      <c r="F2" s="315"/>
      <c r="G2" s="315"/>
      <c r="H2" s="315"/>
      <c r="I2" s="315"/>
    </row>
    <row r="3" spans="1:9" ht="9.75" customHeight="1" x14ac:dyDescent="0.4">
      <c r="A3" s="159"/>
      <c r="B3" s="159"/>
      <c r="C3" s="159"/>
      <c r="D3" s="159"/>
      <c r="E3" s="313" t="s">
        <v>23</v>
      </c>
      <c r="F3" s="313"/>
      <c r="G3" s="313"/>
      <c r="H3" s="313"/>
      <c r="I3" s="313"/>
    </row>
    <row r="4" spans="1:9" ht="15.75" x14ac:dyDescent="0.25">
      <c r="A4" s="26" t="s">
        <v>2</v>
      </c>
      <c r="E4" s="323" t="s">
        <v>113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 t="s">
        <v>77</v>
      </c>
      <c r="F6" s="28"/>
      <c r="G6" s="29" t="s">
        <v>3</v>
      </c>
      <c r="H6" s="317">
        <v>1604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customHeight="1" x14ac:dyDescent="0.4">
      <c r="A8" s="25"/>
      <c r="E8" s="160"/>
      <c r="F8" s="160"/>
      <c r="G8" s="160"/>
      <c r="H8" s="29"/>
      <c r="I8" s="160"/>
    </row>
    <row r="9" spans="1:9" ht="30.75" customHeight="1" x14ac:dyDescent="0.4">
      <c r="A9" s="25"/>
      <c r="E9" s="160"/>
      <c r="F9" s="160"/>
      <c r="G9" s="160"/>
      <c r="H9" s="29"/>
      <c r="I9" s="16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61"/>
      <c r="I14" s="162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22862000</v>
      </c>
      <c r="F16" s="322"/>
      <c r="G16" s="4">
        <f>H16+I16</f>
        <v>23859797.390000001</v>
      </c>
      <c r="H16" s="156">
        <v>23739518.600000001</v>
      </c>
      <c r="I16" s="156">
        <v>120278.79</v>
      </c>
    </row>
    <row r="17" spans="1:19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</row>
    <row r="18" spans="1:19" s="3" customFormat="1" ht="19.5" x14ac:dyDescent="0.4">
      <c r="A18" s="38" t="s">
        <v>66</v>
      </c>
      <c r="B18" s="2"/>
      <c r="C18" s="2"/>
      <c r="D18" s="2"/>
      <c r="E18" s="321">
        <v>22874000</v>
      </c>
      <c r="F18" s="322"/>
      <c r="G18" s="4">
        <f>H18+I18</f>
        <v>23998228.919999998</v>
      </c>
      <c r="H18" s="156">
        <v>23806221.52</v>
      </c>
      <c r="I18" s="156">
        <v>192007.4</v>
      </c>
    </row>
    <row r="19" spans="1:1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9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138431.52999999747</v>
      </c>
      <c r="H20" s="63">
        <f>H18-H16+H17</f>
        <v>66702.919999998063</v>
      </c>
      <c r="I20" s="63">
        <f>I18-I16+I17</f>
        <v>71728.61</v>
      </c>
    </row>
    <row r="21" spans="1:19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138431.52999999747</v>
      </c>
      <c r="H21" s="63">
        <f>H20-H17</f>
        <v>66702.919999998063</v>
      </c>
      <c r="I21" s="63">
        <f>I20-I17</f>
        <v>71728.61</v>
      </c>
    </row>
    <row r="22" spans="1:19" s="64" customFormat="1" ht="15" x14ac:dyDescent="0.3">
      <c r="A22" s="69"/>
      <c r="B22" s="61"/>
      <c r="C22" s="62"/>
      <c r="D22" s="61"/>
      <c r="E22" s="61"/>
      <c r="F22" s="61"/>
      <c r="G22" s="63"/>
      <c r="H22" s="63"/>
      <c r="I22" s="63"/>
    </row>
    <row r="23" spans="1:19" s="64" customFormat="1" ht="15" x14ac:dyDescent="0.3">
      <c r="A23" s="69"/>
      <c r="B23" s="61"/>
      <c r="C23" s="62"/>
      <c r="D23" s="61"/>
      <c r="E23" s="61"/>
      <c r="F23" s="61"/>
      <c r="G23" s="63"/>
      <c r="H23" s="63"/>
      <c r="I23" s="63"/>
    </row>
    <row r="24" spans="1:19" s="64" customFormat="1" ht="18.75" x14ac:dyDescent="0.4">
      <c r="A24" s="35" t="s">
        <v>68</v>
      </c>
      <c r="H24" s="63"/>
      <c r="I24" s="63"/>
    </row>
    <row r="25" spans="1:19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138431.52999999747</v>
      </c>
      <c r="H25" s="46">
        <f>H21</f>
        <v>66702.919999998063</v>
      </c>
      <c r="I25" s="150">
        <f>I21-I26</f>
        <v>71728.61</v>
      </c>
      <c r="J25" s="187"/>
      <c r="K25" s="187"/>
    </row>
    <row r="26" spans="1:19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49" t="s">
        <v>105</v>
      </c>
      <c r="I26" s="157">
        <v>0</v>
      </c>
      <c r="J26" s="187"/>
      <c r="K26" s="326"/>
      <c r="L26" s="282"/>
      <c r="M26" s="282"/>
      <c r="N26" s="282"/>
      <c r="O26" s="282"/>
      <c r="P26" s="282"/>
      <c r="Q26" s="282"/>
      <c r="R26" s="282"/>
      <c r="S26" s="282"/>
    </row>
    <row r="27" spans="1:19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87"/>
      <c r="K27" s="282"/>
      <c r="L27" s="282"/>
      <c r="M27" s="282"/>
      <c r="N27" s="282"/>
      <c r="O27" s="282"/>
      <c r="P27" s="282"/>
      <c r="Q27" s="282"/>
      <c r="R27" s="282"/>
      <c r="S27" s="282"/>
    </row>
    <row r="28" spans="1:19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  <c r="J28" s="187"/>
      <c r="K28" s="282"/>
      <c r="L28" s="282"/>
      <c r="M28" s="282"/>
      <c r="N28" s="282"/>
      <c r="O28" s="282"/>
      <c r="P28" s="282"/>
      <c r="Q28" s="282"/>
      <c r="R28" s="282"/>
      <c r="S28" s="282"/>
    </row>
    <row r="29" spans="1:19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9788.91</v>
      </c>
      <c r="H29" s="72"/>
      <c r="I29" s="73"/>
      <c r="J29" s="187"/>
      <c r="K29" s="282"/>
      <c r="L29" s="282"/>
      <c r="M29" s="282"/>
      <c r="N29" s="282"/>
      <c r="O29" s="282"/>
      <c r="P29" s="282"/>
      <c r="Q29" s="282"/>
      <c r="R29" s="282"/>
      <c r="S29" s="282"/>
    </row>
    <row r="30" spans="1:19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0</v>
      </c>
      <c r="H30" s="72"/>
      <c r="I30" s="73"/>
      <c r="J30" s="187"/>
      <c r="K30" s="282"/>
      <c r="L30" s="282"/>
      <c r="M30" s="282"/>
      <c r="N30" s="282"/>
      <c r="O30" s="282"/>
      <c r="P30" s="282"/>
      <c r="Q30" s="282"/>
      <c r="R30" s="282"/>
      <c r="S30" s="282"/>
    </row>
    <row r="31" spans="1:19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v>9788.91</v>
      </c>
      <c r="H31" s="72"/>
      <c r="I31" s="73"/>
      <c r="J31" s="253"/>
      <c r="K31" s="187"/>
    </row>
    <row r="32" spans="1:19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  <c r="I32" s="73"/>
      <c r="J32" s="187"/>
      <c r="K32" s="187"/>
      <c r="L32" s="64"/>
      <c r="M32" s="64"/>
      <c r="N32" s="64"/>
      <c r="O32" s="64"/>
      <c r="P32" s="64"/>
      <c r="Q32" s="64"/>
      <c r="R32" s="64"/>
      <c r="S32" s="64"/>
    </row>
    <row r="33" spans="1:19" s="3" customFormat="1" ht="20.2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5">
        <v>41202.15</v>
      </c>
      <c r="K33" s="327"/>
      <c r="L33" s="328"/>
      <c r="M33" s="328"/>
      <c r="N33" s="328"/>
      <c r="O33" s="328"/>
      <c r="P33" s="328"/>
      <c r="Q33" s="328"/>
      <c r="R33" s="328"/>
      <c r="S33" s="328"/>
    </row>
    <row r="34" spans="1:19" ht="27.75" customHeight="1" x14ac:dyDescent="0.2">
      <c r="A34" s="310" t="s">
        <v>115</v>
      </c>
      <c r="B34" s="310"/>
      <c r="C34" s="310"/>
      <c r="D34" s="310"/>
      <c r="E34" s="310"/>
      <c r="F34" s="310"/>
      <c r="G34" s="310"/>
      <c r="H34" s="310"/>
      <c r="I34" s="310"/>
      <c r="J34" s="275"/>
      <c r="K34" s="328"/>
      <c r="L34" s="328"/>
      <c r="M34" s="328"/>
      <c r="N34" s="328"/>
      <c r="O34" s="328"/>
      <c r="P34" s="328"/>
      <c r="Q34" s="328"/>
      <c r="R34" s="328"/>
      <c r="S34" s="328"/>
    </row>
    <row r="35" spans="1:19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7"/>
      <c r="H35" s="34"/>
      <c r="I35" s="34"/>
      <c r="J35" s="115"/>
      <c r="K35" s="328"/>
      <c r="L35" s="328"/>
      <c r="M35" s="328"/>
      <c r="N35" s="328"/>
      <c r="O35" s="328"/>
      <c r="P35" s="328"/>
      <c r="Q35" s="328"/>
      <c r="R35" s="328"/>
      <c r="S35" s="328"/>
    </row>
    <row r="36" spans="1:19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  <c r="J36" s="115"/>
      <c r="K36" s="328"/>
      <c r="L36" s="328"/>
      <c r="M36" s="328"/>
      <c r="N36" s="328"/>
      <c r="O36" s="328"/>
      <c r="P36" s="328"/>
      <c r="Q36" s="328"/>
      <c r="R36" s="328"/>
      <c r="S36" s="328"/>
    </row>
    <row r="37" spans="1:19" ht="16.5" x14ac:dyDescent="0.35">
      <c r="A37" s="209" t="s">
        <v>22</v>
      </c>
      <c r="B37" s="42"/>
      <c r="C37" s="1"/>
      <c r="D37" s="42"/>
      <c r="E37" s="57"/>
      <c r="F37" s="58">
        <f>25000+12439000</f>
        <v>12464000</v>
      </c>
      <c r="G37" s="58">
        <v>12439000</v>
      </c>
      <c r="H37" s="59"/>
      <c r="I37" s="252">
        <f>IF(F37=0,"nerozp.",G37/F37)</f>
        <v>0.99799422336328625</v>
      </c>
      <c r="K37" s="328"/>
      <c r="L37" s="328"/>
      <c r="M37" s="328"/>
      <c r="N37" s="328"/>
      <c r="O37" s="328"/>
      <c r="P37" s="328"/>
      <c r="Q37" s="328"/>
      <c r="R37" s="328"/>
      <c r="S37" s="328"/>
    </row>
    <row r="38" spans="1:19" ht="16.5" x14ac:dyDescent="0.35">
      <c r="A38" s="209" t="s">
        <v>106</v>
      </c>
      <c r="B38" s="42"/>
      <c r="C38" s="1"/>
      <c r="D38" s="60"/>
      <c r="E38" s="60"/>
      <c r="F38" s="58">
        <f>1098000-335119</f>
        <v>762881</v>
      </c>
      <c r="G38" s="58">
        <v>526143.18999999994</v>
      </c>
      <c r="H38" s="59"/>
      <c r="I38" s="252">
        <f t="shared" ref="I38:I42" si="0">IF(F38=0,"nerozp.",G38/F38)</f>
        <v>0.68967924224092614</v>
      </c>
    </row>
    <row r="39" spans="1:19" ht="16.5" x14ac:dyDescent="0.35">
      <c r="A39" s="209" t="s">
        <v>107</v>
      </c>
      <c r="B39" s="42"/>
      <c r="C39" s="1"/>
      <c r="D39" s="60"/>
      <c r="E39" s="60"/>
      <c r="F39" s="58">
        <v>450000</v>
      </c>
      <c r="G39" s="58">
        <v>301921</v>
      </c>
      <c r="H39" s="59"/>
      <c r="I39" s="252">
        <f t="shared" si="0"/>
        <v>0.67093555555555551</v>
      </c>
    </row>
    <row r="40" spans="1:19" ht="16.5" x14ac:dyDescent="0.35">
      <c r="A40" s="209" t="s">
        <v>60</v>
      </c>
      <c r="B40" s="42"/>
      <c r="C40" s="1"/>
      <c r="D40" s="60"/>
      <c r="E40" s="60"/>
      <c r="F40" s="58">
        <v>30</v>
      </c>
      <c r="G40" s="58">
        <v>29.77</v>
      </c>
      <c r="H40" s="59"/>
      <c r="I40" s="252">
        <f t="shared" si="0"/>
        <v>0.99233333333333329</v>
      </c>
    </row>
    <row r="41" spans="1:19" ht="16.5" x14ac:dyDescent="0.35">
      <c r="A41" s="209" t="s">
        <v>58</v>
      </c>
      <c r="B41" s="42"/>
      <c r="C41" s="1"/>
      <c r="D41" s="57"/>
      <c r="E41" s="57"/>
      <c r="F41" s="58">
        <v>1662896.5</v>
      </c>
      <c r="G41" s="58">
        <v>1662896.5</v>
      </c>
      <c r="H41" s="59"/>
      <c r="I41" s="252">
        <f t="shared" si="0"/>
        <v>1</v>
      </c>
    </row>
    <row r="42" spans="1:19" ht="16.5" x14ac:dyDescent="0.35">
      <c r="A42" s="209" t="s">
        <v>108</v>
      </c>
      <c r="B42" s="1"/>
      <c r="C42" s="1"/>
      <c r="D42" s="34"/>
      <c r="E42" s="34"/>
      <c r="F42" s="58">
        <v>0</v>
      </c>
      <c r="G42" s="58">
        <v>0</v>
      </c>
      <c r="H42" s="59"/>
      <c r="I42" s="252" t="str">
        <f t="shared" si="0"/>
        <v>nerozp.</v>
      </c>
    </row>
    <row r="43" spans="1:19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59"/>
      <c r="I43" s="252" t="str">
        <f t="shared" ref="I43" si="1">IF(F43=0,"nerozp.",G43/F43)</f>
        <v>nerozp.</v>
      </c>
    </row>
    <row r="44" spans="1:19" ht="45.75" customHeight="1" x14ac:dyDescent="0.2">
      <c r="A44" s="210" t="s">
        <v>57</v>
      </c>
      <c r="B44" s="311" t="s">
        <v>125</v>
      </c>
      <c r="C44" s="311"/>
      <c r="D44" s="311"/>
      <c r="E44" s="311"/>
      <c r="F44" s="311"/>
      <c r="G44" s="311"/>
      <c r="H44" s="311"/>
      <c r="I44" s="311"/>
    </row>
    <row r="45" spans="1:19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08" t="s">
        <v>30</v>
      </c>
      <c r="I45" s="308"/>
    </row>
    <row r="46" spans="1:1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19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19" x14ac:dyDescent="0.2">
      <c r="A48" s="218"/>
      <c r="B48" s="219"/>
      <c r="C48" s="219"/>
      <c r="D48" s="219"/>
      <c r="E48" s="220"/>
      <c r="F48" s="303"/>
      <c r="G48" s="224"/>
      <c r="H48" s="224"/>
      <c r="I48" s="225"/>
      <c r="J48" s="3"/>
      <c r="K48" s="3"/>
    </row>
    <row r="49" spans="1:11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</row>
    <row r="50" spans="1:11" ht="13.5" thickTop="1" x14ac:dyDescent="0.2">
      <c r="A50" s="230"/>
      <c r="B50" s="231"/>
      <c r="C50" s="231" t="s">
        <v>15</v>
      </c>
      <c r="D50" s="231"/>
      <c r="E50" s="232">
        <v>70298</v>
      </c>
      <c r="F50" s="233">
        <v>0</v>
      </c>
      <c r="G50" s="234">
        <v>0</v>
      </c>
      <c r="H50" s="234">
        <f t="shared" ref="H50:H53" si="2">E50+F50-G50</f>
        <v>70298</v>
      </c>
      <c r="I50" s="235">
        <v>70298</v>
      </c>
      <c r="J50" s="14"/>
      <c r="K50" s="14"/>
    </row>
    <row r="51" spans="1:11" x14ac:dyDescent="0.2">
      <c r="A51" s="236"/>
      <c r="B51" s="237"/>
      <c r="C51" s="237" t="s">
        <v>20</v>
      </c>
      <c r="D51" s="237"/>
      <c r="E51" s="238">
        <v>73945.48</v>
      </c>
      <c r="F51" s="239">
        <v>231268.66</v>
      </c>
      <c r="G51" s="240">
        <v>221250</v>
      </c>
      <c r="H51" s="240">
        <f t="shared" si="2"/>
        <v>83964.140000000014</v>
      </c>
      <c r="I51" s="241">
        <v>90539.16</v>
      </c>
      <c r="J51" s="14"/>
      <c r="K51" s="14"/>
    </row>
    <row r="52" spans="1:11" x14ac:dyDescent="0.2">
      <c r="A52" s="236"/>
      <c r="B52" s="237"/>
      <c r="C52" s="237" t="s">
        <v>61</v>
      </c>
      <c r="D52" s="237"/>
      <c r="E52" s="238">
        <v>348.15</v>
      </c>
      <c r="F52" s="239">
        <v>10000</v>
      </c>
      <c r="G52" s="240">
        <v>10000</v>
      </c>
      <c r="H52" s="240">
        <f t="shared" si="2"/>
        <v>348.14999999999964</v>
      </c>
      <c r="I52" s="241">
        <v>348.15</v>
      </c>
      <c r="J52" s="14"/>
      <c r="K52" s="14"/>
    </row>
    <row r="53" spans="1:11" x14ac:dyDescent="0.2">
      <c r="A53" s="236"/>
      <c r="B53" s="237"/>
      <c r="C53" s="237" t="s">
        <v>59</v>
      </c>
      <c r="D53" s="237"/>
      <c r="E53" s="238">
        <v>704.02</v>
      </c>
      <c r="F53" s="239">
        <v>4139876</v>
      </c>
      <c r="G53" s="240">
        <v>2666410.5</v>
      </c>
      <c r="H53" s="240">
        <f t="shared" si="2"/>
        <v>1474169.52</v>
      </c>
      <c r="I53" s="241">
        <v>1474169.52</v>
      </c>
      <c r="J53" s="14"/>
      <c r="K53" s="14"/>
    </row>
    <row r="54" spans="1:11" ht="18.75" thickBot="1" x14ac:dyDescent="0.4">
      <c r="A54" s="242" t="s">
        <v>11</v>
      </c>
      <c r="B54" s="243"/>
      <c r="C54" s="243"/>
      <c r="D54" s="243"/>
      <c r="E54" s="244">
        <f>E50+E51+E52+E53</f>
        <v>145295.64999999997</v>
      </c>
      <c r="F54" s="245">
        <f>F50+F51+F52+F53</f>
        <v>4381144.66</v>
      </c>
      <c r="G54" s="246">
        <f>G50+G51+G52+G53</f>
        <v>2897660.5</v>
      </c>
      <c r="H54" s="246">
        <f>H50+H51+H52+H53</f>
        <v>1628779.81</v>
      </c>
      <c r="I54" s="247">
        <f>SUM(I50:I53)</f>
        <v>1635354.83</v>
      </c>
    </row>
    <row r="55" spans="1:11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11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1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1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1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3">
    <mergeCell ref="K26:S30"/>
    <mergeCell ref="K33:S37"/>
    <mergeCell ref="H45:I45"/>
    <mergeCell ref="F47:F48"/>
    <mergeCell ref="B44:I44"/>
    <mergeCell ref="E18:F18"/>
    <mergeCell ref="C29:E29"/>
    <mergeCell ref="C32:F32"/>
    <mergeCell ref="B33:F33"/>
    <mergeCell ref="A34:I34"/>
    <mergeCell ref="A25:F25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8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4" tint="0.59999389629810485"/>
  </sheetPr>
  <dimension ref="A1:O61"/>
  <sheetViews>
    <sheetView showGridLines="0" topLeftCell="A28" zoomScaleNormal="100" workbookViewId="0">
      <selection activeCell="B27" sqref="B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1.42578125" style="9" customWidth="1"/>
    <col min="11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78</v>
      </c>
      <c r="F2" s="315"/>
      <c r="G2" s="315"/>
      <c r="H2" s="315"/>
      <c r="I2" s="315"/>
    </row>
    <row r="3" spans="1:9" ht="9.75" customHeight="1" x14ac:dyDescent="0.4">
      <c r="A3" s="159"/>
      <c r="B3" s="159"/>
      <c r="C3" s="159"/>
      <c r="D3" s="159"/>
      <c r="E3" s="329"/>
      <c r="F3" s="313"/>
      <c r="G3" s="313"/>
      <c r="H3" s="313"/>
      <c r="I3" s="313"/>
    </row>
    <row r="4" spans="1:9" ht="15.75" x14ac:dyDescent="0.25">
      <c r="A4" s="26" t="s">
        <v>2</v>
      </c>
      <c r="E4" s="323" t="s">
        <v>114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 t="s">
        <v>79</v>
      </c>
      <c r="F6" s="28"/>
      <c r="G6" s="29" t="s">
        <v>3</v>
      </c>
      <c r="H6" s="317">
        <v>1606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customHeight="1" x14ac:dyDescent="0.4">
      <c r="A8" s="25"/>
      <c r="E8" s="160"/>
      <c r="F8" s="160"/>
      <c r="G8" s="160"/>
      <c r="H8" s="29"/>
      <c r="I8" s="160"/>
    </row>
    <row r="9" spans="1:9" ht="14.25" customHeight="1" x14ac:dyDescent="0.4">
      <c r="A9" s="25"/>
      <c r="E9" s="163"/>
      <c r="F9" s="160"/>
      <c r="G9" s="160"/>
      <c r="H9" s="29"/>
      <c r="I9" s="16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61"/>
      <c r="I14" s="162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45686000</v>
      </c>
      <c r="F16" s="322"/>
      <c r="G16" s="4">
        <f>H16+I16</f>
        <v>53244385.130000003</v>
      </c>
      <c r="H16" s="156">
        <v>53161696.890000001</v>
      </c>
      <c r="I16" s="156">
        <v>82688.240000000005</v>
      </c>
    </row>
    <row r="17" spans="1:10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87780</v>
      </c>
      <c r="H17" s="5">
        <v>48103.86</v>
      </c>
      <c r="I17" s="5">
        <v>39676.14</v>
      </c>
    </row>
    <row r="18" spans="1:10" s="3" customFormat="1" ht="19.5" x14ac:dyDescent="0.4">
      <c r="A18" s="38" t="s">
        <v>66</v>
      </c>
      <c r="B18" s="2"/>
      <c r="C18" s="2"/>
      <c r="D18" s="2"/>
      <c r="E18" s="321">
        <v>45686000</v>
      </c>
      <c r="F18" s="322"/>
      <c r="G18" s="4">
        <f>H18+I18</f>
        <v>55915699.240000002</v>
      </c>
      <c r="H18" s="156">
        <v>55535170.240000002</v>
      </c>
      <c r="I18" s="156">
        <v>380529</v>
      </c>
    </row>
    <row r="19" spans="1:1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0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2759094.1099999994</v>
      </c>
      <c r="H20" s="63">
        <f>H18-H16+H17</f>
        <v>2421577.2100000014</v>
      </c>
      <c r="I20" s="63">
        <f>I18-I16+I17</f>
        <v>337516.9</v>
      </c>
    </row>
    <row r="21" spans="1:10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2671314.1099999994</v>
      </c>
      <c r="H21" s="63">
        <f>H20-H17</f>
        <v>2373473.3500000015</v>
      </c>
      <c r="I21" s="63">
        <f>I20-I17</f>
        <v>297840.76</v>
      </c>
    </row>
    <row r="22" spans="1:10" s="64" customFormat="1" ht="15" x14ac:dyDescent="0.3">
      <c r="A22" s="69"/>
      <c r="B22" s="61"/>
      <c r="C22" s="62"/>
      <c r="D22" s="61"/>
      <c r="E22" s="61"/>
      <c r="F22" s="61"/>
      <c r="G22" s="63"/>
      <c r="H22" s="63"/>
      <c r="I22" s="63"/>
    </row>
    <row r="23" spans="1:10" s="64" customFormat="1" ht="3" customHeight="1" x14ac:dyDescent="0.3">
      <c r="A23" s="69"/>
      <c r="B23" s="61"/>
      <c r="C23" s="62"/>
      <c r="D23" s="61"/>
      <c r="E23" s="61"/>
      <c r="F23" s="61"/>
      <c r="G23" s="63"/>
      <c r="H23" s="63"/>
      <c r="I23" s="63"/>
    </row>
    <row r="24" spans="1:10" s="64" customFormat="1" ht="18.75" x14ac:dyDescent="0.4">
      <c r="A24" s="35" t="s">
        <v>68</v>
      </c>
      <c r="H24" s="63"/>
      <c r="I24" s="63"/>
    </row>
    <row r="25" spans="1:10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2671314.1099999994</v>
      </c>
      <c r="H25" s="46">
        <f>H21</f>
        <v>2373473.3500000015</v>
      </c>
      <c r="I25" s="150">
        <f>I21-I26</f>
        <v>297840.76</v>
      </c>
      <c r="J25" s="187"/>
    </row>
    <row r="26" spans="1:10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49" t="s">
        <v>105</v>
      </c>
      <c r="I26" s="157">
        <v>0</v>
      </c>
      <c r="J26" s="187"/>
    </row>
    <row r="27" spans="1:10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87"/>
    </row>
    <row r="28" spans="1:10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  <c r="J28" s="187"/>
    </row>
    <row r="29" spans="1:10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2671314.1099999994</v>
      </c>
      <c r="H29" s="72"/>
      <c r="I29" s="73"/>
      <c r="J29" s="187"/>
    </row>
    <row r="30" spans="1:10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508000</v>
      </c>
      <c r="H30" s="331" t="s">
        <v>120</v>
      </c>
      <c r="I30" s="332"/>
      <c r="J30" s="187"/>
    </row>
    <row r="31" spans="1:10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f>G25-G30</f>
        <v>2163314.1099999994</v>
      </c>
      <c r="H31" s="332"/>
      <c r="I31" s="332"/>
      <c r="J31" s="187"/>
    </row>
    <row r="32" spans="1:10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  <c r="I32" s="73"/>
      <c r="J32" s="187"/>
    </row>
    <row r="33" spans="1:15" s="3" customFormat="1" ht="20.2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4">
        <v>4226858.13</v>
      </c>
      <c r="H33" s="206"/>
      <c r="I33" s="206"/>
    </row>
    <row r="34" spans="1:15" ht="78.75" customHeight="1" x14ac:dyDescent="0.2">
      <c r="A34" s="330" t="s">
        <v>121</v>
      </c>
      <c r="B34" s="330"/>
      <c r="C34" s="330"/>
      <c r="D34" s="330"/>
      <c r="E34" s="330"/>
      <c r="F34" s="330"/>
      <c r="G34" s="330"/>
      <c r="H34" s="330"/>
      <c r="I34" s="330"/>
      <c r="J34" s="115"/>
    </row>
    <row r="35" spans="1:15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7"/>
      <c r="H35" s="34"/>
      <c r="I35" s="34"/>
      <c r="J35" s="115"/>
    </row>
    <row r="36" spans="1:15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  <c r="J36" s="115"/>
    </row>
    <row r="37" spans="1:15" ht="16.5" x14ac:dyDescent="0.35">
      <c r="A37" s="209" t="s">
        <v>22</v>
      </c>
      <c r="B37" s="42"/>
      <c r="C37" s="1"/>
      <c r="D37" s="42"/>
      <c r="E37" s="57"/>
      <c r="F37" s="58">
        <v>20616000</v>
      </c>
      <c r="G37" s="58">
        <v>20596000</v>
      </c>
      <c r="H37" s="59"/>
      <c r="I37" s="252">
        <f>IF(F37=0,"nerozp.",G37/F37)</f>
        <v>0.99902987970508339</v>
      </c>
    </row>
    <row r="38" spans="1:15" ht="16.5" x14ac:dyDescent="0.35">
      <c r="A38" s="209" t="s">
        <v>106</v>
      </c>
      <c r="B38" s="42"/>
      <c r="C38" s="1"/>
      <c r="D38" s="60"/>
      <c r="E38" s="60"/>
      <c r="F38" s="58">
        <v>734000</v>
      </c>
      <c r="G38" s="58">
        <v>709424.04</v>
      </c>
      <c r="H38" s="59"/>
      <c r="I38" s="252">
        <f t="shared" ref="I38:I42" si="0">IF(F38=0,"nerozp.",G38/F38)</f>
        <v>0.96651776566757497</v>
      </c>
    </row>
    <row r="39" spans="1:15" ht="16.5" x14ac:dyDescent="0.35">
      <c r="A39" s="209" t="s">
        <v>107</v>
      </c>
      <c r="B39" s="42"/>
      <c r="C39" s="1"/>
      <c r="D39" s="60"/>
      <c r="E39" s="60"/>
      <c r="F39" s="58">
        <v>976000</v>
      </c>
      <c r="G39" s="58">
        <v>1017327.43</v>
      </c>
      <c r="H39" s="59"/>
      <c r="I39" s="252">
        <f t="shared" si="0"/>
        <v>1.0423436782786886</v>
      </c>
    </row>
    <row r="40" spans="1:15" ht="16.5" x14ac:dyDescent="0.35">
      <c r="A40" s="209" t="s">
        <v>60</v>
      </c>
      <c r="B40" s="42"/>
      <c r="C40" s="1"/>
      <c r="D40" s="60"/>
      <c r="E40" s="60"/>
      <c r="F40" s="58">
        <v>51.63</v>
      </c>
      <c r="G40" s="58">
        <v>49.46</v>
      </c>
      <c r="H40" s="59"/>
      <c r="I40" s="252">
        <f t="shared" si="0"/>
        <v>0.95797017238039894</v>
      </c>
    </row>
    <row r="41" spans="1:15" ht="16.5" x14ac:dyDescent="0.35">
      <c r="A41" s="209" t="s">
        <v>58</v>
      </c>
      <c r="B41" s="42"/>
      <c r="C41" s="1"/>
      <c r="D41" s="57"/>
      <c r="E41" s="57"/>
      <c r="F41" s="58">
        <v>2534719.61</v>
      </c>
      <c r="G41" s="58">
        <v>2534719.61</v>
      </c>
      <c r="H41" s="59"/>
      <c r="I41" s="252">
        <f t="shared" si="0"/>
        <v>1</v>
      </c>
    </row>
    <row r="42" spans="1:15" ht="16.5" x14ac:dyDescent="0.35">
      <c r="A42" s="209" t="s">
        <v>108</v>
      </c>
      <c r="B42" s="1"/>
      <c r="C42" s="1"/>
      <c r="D42" s="34"/>
      <c r="E42" s="34"/>
      <c r="F42" s="58">
        <v>0</v>
      </c>
      <c r="G42" s="58">
        <v>0</v>
      </c>
      <c r="H42" s="59"/>
      <c r="I42" s="252" t="str">
        <f t="shared" si="0"/>
        <v>nerozp.</v>
      </c>
    </row>
    <row r="43" spans="1:15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59"/>
      <c r="I43" s="252" t="str">
        <f t="shared" ref="I43" si="1">IF(F43=0,"nerozp.",G43/F43)</f>
        <v>nerozp.</v>
      </c>
    </row>
    <row r="44" spans="1:15" ht="39" customHeight="1" x14ac:dyDescent="0.2">
      <c r="A44" s="210" t="s">
        <v>57</v>
      </c>
      <c r="B44" s="333" t="s">
        <v>118</v>
      </c>
      <c r="C44" s="334"/>
      <c r="D44" s="334"/>
      <c r="E44" s="334"/>
      <c r="F44" s="334"/>
      <c r="G44" s="334"/>
      <c r="H44" s="334"/>
      <c r="I44" s="334"/>
      <c r="J44" s="311"/>
      <c r="K44" s="311"/>
      <c r="L44" s="311"/>
      <c r="M44" s="311"/>
      <c r="N44" s="311"/>
      <c r="O44" s="311"/>
    </row>
    <row r="45" spans="1:15" ht="19.5" thickBot="1" x14ac:dyDescent="0.45">
      <c r="A45" s="35" t="s">
        <v>119</v>
      </c>
      <c r="B45" s="257"/>
      <c r="C45" s="257"/>
      <c r="D45" s="257"/>
      <c r="E45" s="257"/>
      <c r="F45" s="257"/>
      <c r="G45" s="257"/>
      <c r="H45" s="257"/>
      <c r="I45" s="257"/>
    </row>
    <row r="46" spans="1:15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15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15" x14ac:dyDescent="0.2">
      <c r="A48" s="218"/>
      <c r="B48" s="219"/>
      <c r="C48" s="219"/>
      <c r="D48" s="219"/>
      <c r="E48" s="220"/>
      <c r="F48" s="303"/>
      <c r="G48" s="224"/>
      <c r="H48" s="224"/>
      <c r="I48" s="225"/>
      <c r="J48" s="3"/>
    </row>
    <row r="49" spans="1:10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</row>
    <row r="50" spans="1:10" ht="13.5" thickTop="1" x14ac:dyDescent="0.2">
      <c r="A50" s="230"/>
      <c r="B50" s="231"/>
      <c r="C50" s="231" t="s">
        <v>15</v>
      </c>
      <c r="D50" s="231"/>
      <c r="E50" s="232">
        <v>9284</v>
      </c>
      <c r="F50" s="233">
        <v>100000</v>
      </c>
      <c r="G50" s="234">
        <v>100000</v>
      </c>
      <c r="H50" s="234">
        <f t="shared" ref="H50:H53" si="2">E50+F50-G50</f>
        <v>9284</v>
      </c>
      <c r="I50" s="235">
        <v>9284</v>
      </c>
      <c r="J50" s="14"/>
    </row>
    <row r="51" spans="1:10" x14ac:dyDescent="0.2">
      <c r="A51" s="236"/>
      <c r="B51" s="237"/>
      <c r="C51" s="237" t="s">
        <v>20</v>
      </c>
      <c r="D51" s="237"/>
      <c r="E51" s="238">
        <v>260703.41</v>
      </c>
      <c r="F51" s="239">
        <v>416398.84</v>
      </c>
      <c r="G51" s="240">
        <v>464530</v>
      </c>
      <c r="H51" s="240">
        <f t="shared" si="2"/>
        <v>212572.25</v>
      </c>
      <c r="I51" s="241">
        <v>95433.07</v>
      </c>
      <c r="J51" s="14"/>
    </row>
    <row r="52" spans="1:10" x14ac:dyDescent="0.2">
      <c r="A52" s="236"/>
      <c r="B52" s="237"/>
      <c r="C52" s="237" t="s">
        <v>61</v>
      </c>
      <c r="D52" s="237"/>
      <c r="E52" s="238">
        <v>1240213.94</v>
      </c>
      <c r="F52" s="239">
        <v>181098.8</v>
      </c>
      <c r="G52" s="240">
        <v>1169707.19</v>
      </c>
      <c r="H52" s="240">
        <f t="shared" si="2"/>
        <v>251605.55000000005</v>
      </c>
      <c r="I52" s="241">
        <v>251605.55</v>
      </c>
      <c r="J52" s="14"/>
    </row>
    <row r="53" spans="1:10" x14ac:dyDescent="0.2">
      <c r="A53" s="236"/>
      <c r="B53" s="237"/>
      <c r="C53" s="237" t="s">
        <v>59</v>
      </c>
      <c r="D53" s="237"/>
      <c r="E53" s="238">
        <v>521836.26</v>
      </c>
      <c r="F53" s="239">
        <v>4282834.8</v>
      </c>
      <c r="G53" s="240">
        <v>4667445.3</v>
      </c>
      <c r="H53" s="240">
        <f t="shared" si="2"/>
        <v>137225.75999999978</v>
      </c>
      <c r="I53" s="241">
        <v>137205.76000000001</v>
      </c>
      <c r="J53" s="14"/>
    </row>
    <row r="54" spans="1:10" ht="18.75" thickBot="1" x14ac:dyDescent="0.4">
      <c r="A54" s="242" t="s">
        <v>11</v>
      </c>
      <c r="B54" s="243"/>
      <c r="C54" s="243"/>
      <c r="D54" s="243"/>
      <c r="E54" s="244">
        <f>E50+E51+E52+E53</f>
        <v>2032037.61</v>
      </c>
      <c r="F54" s="245">
        <f>F50+F51+F52+F53</f>
        <v>4980332.4399999995</v>
      </c>
      <c r="G54" s="246">
        <f>G50+G51+G52+G53</f>
        <v>6401682.4900000002</v>
      </c>
      <c r="H54" s="246">
        <f>H50+H51+H52+H53</f>
        <v>610687.55999999982</v>
      </c>
      <c r="I54" s="247">
        <f>SUM(I50:I53)</f>
        <v>493528.38</v>
      </c>
    </row>
    <row r="55" spans="1:10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10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0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0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0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0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0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2">
    <mergeCell ref="J44:O44"/>
    <mergeCell ref="A25:F25"/>
    <mergeCell ref="H30:I31"/>
    <mergeCell ref="B44:I44"/>
    <mergeCell ref="F47:F48"/>
    <mergeCell ref="E18:F18"/>
    <mergeCell ref="C29:E29"/>
    <mergeCell ref="C32:F32"/>
    <mergeCell ref="B33:F33"/>
    <mergeCell ref="A34:I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9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4" tint="0.59999389629810485"/>
  </sheetPr>
  <dimension ref="A1:L61"/>
  <sheetViews>
    <sheetView showGridLines="0" topLeftCell="A33" zoomScaleNormal="100" workbookViewId="0">
      <selection activeCell="B27" sqref="B27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4.42578125" style="9" customWidth="1"/>
    <col min="11" max="11" width="11.42578125" style="9" bestFit="1" customWidth="1"/>
    <col min="12" max="12" width="11.42578125" style="9" customWidth="1"/>
    <col min="13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80</v>
      </c>
      <c r="F2" s="315"/>
      <c r="G2" s="315"/>
      <c r="H2" s="315"/>
      <c r="I2" s="315"/>
    </row>
    <row r="3" spans="1:9" ht="9.75" customHeight="1" x14ac:dyDescent="0.4">
      <c r="A3" s="159"/>
      <c r="B3" s="159"/>
      <c r="C3" s="159"/>
      <c r="D3" s="159"/>
      <c r="E3" s="313" t="s">
        <v>23</v>
      </c>
      <c r="F3" s="313"/>
      <c r="G3" s="313"/>
      <c r="H3" s="313"/>
      <c r="I3" s="313"/>
    </row>
    <row r="4" spans="1:9" ht="15.75" x14ac:dyDescent="0.25">
      <c r="A4" s="26" t="s">
        <v>2</v>
      </c>
      <c r="E4" s="323" t="s">
        <v>81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 t="s">
        <v>82</v>
      </c>
      <c r="F6" s="28"/>
      <c r="G6" s="29" t="s">
        <v>3</v>
      </c>
      <c r="H6" s="317">
        <v>1607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customHeight="1" x14ac:dyDescent="0.4">
      <c r="A8" s="25"/>
      <c r="E8" s="160"/>
      <c r="F8" s="160"/>
      <c r="G8" s="160"/>
      <c r="H8" s="29"/>
      <c r="I8" s="160"/>
    </row>
    <row r="9" spans="1:9" ht="30.75" customHeight="1" x14ac:dyDescent="0.4">
      <c r="A9" s="25"/>
      <c r="E9" s="160"/>
      <c r="F9" s="160"/>
      <c r="G9" s="160"/>
      <c r="H9" s="29"/>
      <c r="I9" s="16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61"/>
      <c r="I14" s="162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34500000</v>
      </c>
      <c r="F16" s="322"/>
      <c r="G16" s="4">
        <f>H16+I16</f>
        <v>36778176.140000001</v>
      </c>
      <c r="H16" s="46">
        <v>36476327.049999997</v>
      </c>
      <c r="I16" s="46">
        <v>301849.09000000003</v>
      </c>
    </row>
    <row r="17" spans="1:12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144"/>
    </row>
    <row r="18" spans="1:12" s="3" customFormat="1" ht="19.5" x14ac:dyDescent="0.4">
      <c r="A18" s="38" t="s">
        <v>66</v>
      </c>
      <c r="B18" s="2"/>
      <c r="C18" s="2"/>
      <c r="D18" s="2"/>
      <c r="E18" s="321">
        <v>34500000</v>
      </c>
      <c r="F18" s="322"/>
      <c r="G18" s="4">
        <f>H18+I18</f>
        <v>37391051.25</v>
      </c>
      <c r="H18" s="46">
        <v>36879466.100000001</v>
      </c>
      <c r="I18" s="46">
        <v>511585.15</v>
      </c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2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612875.1099999994</v>
      </c>
      <c r="H20" s="63">
        <f>H18-H16+H17</f>
        <v>403139.05000000447</v>
      </c>
      <c r="I20" s="63">
        <f>I18-I16+I17</f>
        <v>209736.06</v>
      </c>
    </row>
    <row r="21" spans="1:12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612875.1099999994</v>
      </c>
      <c r="H21" s="63">
        <f>H20-H17</f>
        <v>403139.05000000447</v>
      </c>
      <c r="I21" s="63">
        <f>I20-I17</f>
        <v>209736.06</v>
      </c>
    </row>
    <row r="22" spans="1:12" s="64" customFormat="1" ht="15" x14ac:dyDescent="0.3">
      <c r="A22" s="61"/>
      <c r="B22" s="61"/>
      <c r="C22" s="62"/>
      <c r="D22" s="61"/>
      <c r="E22" s="61"/>
      <c r="F22" s="61"/>
      <c r="G22" s="63"/>
      <c r="H22" s="63"/>
      <c r="I22" s="63"/>
    </row>
    <row r="23" spans="1:12" s="64" customFormat="1" ht="15" x14ac:dyDescent="0.3">
      <c r="A23" s="61"/>
      <c r="B23" s="61"/>
      <c r="C23" s="62"/>
      <c r="D23" s="61"/>
      <c r="E23" s="61"/>
      <c r="F23" s="61"/>
      <c r="G23" s="63"/>
      <c r="H23" s="63"/>
      <c r="I23" s="63"/>
    </row>
    <row r="24" spans="1:12" s="64" customFormat="1" ht="18.75" x14ac:dyDescent="0.4">
      <c r="A24" s="35" t="s">
        <v>68</v>
      </c>
      <c r="B24" s="40"/>
      <c r="C24" s="36"/>
      <c r="D24" s="40"/>
      <c r="E24" s="40"/>
      <c r="F24" s="32"/>
      <c r="G24" s="32"/>
      <c r="H24" s="63"/>
      <c r="I24" s="63"/>
    </row>
    <row r="25" spans="1:12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612875.1099999994</v>
      </c>
      <c r="H25" s="46">
        <f>H21</f>
        <v>403139.05000000447</v>
      </c>
      <c r="I25" s="150">
        <f>I21-I26</f>
        <v>209736.06</v>
      </c>
      <c r="J25" s="186"/>
      <c r="K25" s="187"/>
      <c r="L25" s="187"/>
    </row>
    <row r="26" spans="1:12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50" t="s">
        <v>105</v>
      </c>
      <c r="I26" s="150">
        <v>0</v>
      </c>
      <c r="K26" s="187"/>
      <c r="L26" s="187"/>
    </row>
    <row r="27" spans="1:12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88"/>
      <c r="K27" s="187"/>
      <c r="L27" s="187"/>
    </row>
    <row r="28" spans="1:12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  <c r="K28" s="187"/>
      <c r="L28" s="187"/>
    </row>
    <row r="29" spans="1:12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612875.1099999994</v>
      </c>
      <c r="H29" s="72"/>
      <c r="I29" s="73"/>
      <c r="K29" s="187"/>
      <c r="L29" s="187"/>
    </row>
    <row r="30" spans="1:12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29000</v>
      </c>
      <c r="H30" s="72"/>
      <c r="I30" s="73"/>
      <c r="K30" s="187"/>
      <c r="L30" s="187"/>
    </row>
    <row r="31" spans="1:12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f>G25-G30</f>
        <v>583875.1099999994</v>
      </c>
      <c r="H31" s="72"/>
      <c r="I31" s="73"/>
      <c r="J31" s="189"/>
      <c r="K31" s="187"/>
      <c r="L31" s="187"/>
    </row>
    <row r="32" spans="1:12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  <c r="I32" s="73"/>
      <c r="K32" s="187"/>
      <c r="L32" s="187"/>
    </row>
    <row r="33" spans="1:12" s="3" customFormat="1" ht="20.2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9">
        <v>111060.34</v>
      </c>
      <c r="H33" s="206"/>
      <c r="I33" s="206"/>
      <c r="J33" s="190"/>
    </row>
    <row r="34" spans="1:12" ht="18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  <c r="J34" s="20"/>
      <c r="K34" s="115"/>
      <c r="L34" s="115"/>
    </row>
    <row r="35" spans="1:12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7"/>
      <c r="H35" s="34"/>
      <c r="I35" s="34"/>
      <c r="J35" s="188"/>
      <c r="K35" s="115"/>
      <c r="L35" s="115"/>
    </row>
    <row r="36" spans="1:12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  <c r="K36" s="115"/>
      <c r="L36" s="115"/>
    </row>
    <row r="37" spans="1:12" ht="16.5" x14ac:dyDescent="0.35">
      <c r="A37" s="209" t="s">
        <v>22</v>
      </c>
      <c r="B37" s="42"/>
      <c r="C37" s="1"/>
      <c r="D37" s="42"/>
      <c r="E37" s="57"/>
      <c r="F37" s="58">
        <v>18523000</v>
      </c>
      <c r="G37" s="58">
        <v>18523000</v>
      </c>
      <c r="H37" s="59"/>
      <c r="I37" s="252">
        <f>IF(F37=0,"nerozp.",G37/F37)</f>
        <v>1</v>
      </c>
    </row>
    <row r="38" spans="1:12" ht="16.5" x14ac:dyDescent="0.35">
      <c r="A38" s="209" t="s">
        <v>106</v>
      </c>
      <c r="B38" s="42"/>
      <c r="C38" s="1"/>
      <c r="D38" s="60"/>
      <c r="E38" s="60"/>
      <c r="F38" s="58">
        <v>600000</v>
      </c>
      <c r="G38" s="58">
        <v>520361.71</v>
      </c>
      <c r="H38" s="59"/>
      <c r="I38" s="252">
        <f t="shared" ref="I38:I42" si="0">IF(F38=0,"nerozp.",G38/F38)</f>
        <v>0.86726951666666674</v>
      </c>
    </row>
    <row r="39" spans="1:12" ht="16.5" x14ac:dyDescent="0.35">
      <c r="A39" s="209" t="s">
        <v>107</v>
      </c>
      <c r="B39" s="42"/>
      <c r="C39" s="1"/>
      <c r="D39" s="60"/>
      <c r="E39" s="60"/>
      <c r="F39" s="58">
        <v>760000</v>
      </c>
      <c r="G39" s="58">
        <v>528240.13</v>
      </c>
      <c r="H39" s="59"/>
      <c r="I39" s="252">
        <f t="shared" si="0"/>
        <v>0.69505280263157898</v>
      </c>
    </row>
    <row r="40" spans="1:12" ht="16.5" x14ac:dyDescent="0.35">
      <c r="A40" s="209" t="s">
        <v>60</v>
      </c>
      <c r="B40" s="42"/>
      <c r="C40" s="1"/>
      <c r="D40" s="60"/>
      <c r="E40" s="60"/>
      <c r="F40" s="58">
        <v>46.98</v>
      </c>
      <c r="G40" s="58">
        <v>42.9</v>
      </c>
      <c r="H40" s="59"/>
      <c r="I40" s="252">
        <f t="shared" si="0"/>
        <v>0.9131545338441891</v>
      </c>
    </row>
    <row r="41" spans="1:12" ht="16.5" x14ac:dyDescent="0.35">
      <c r="A41" s="209" t="s">
        <v>58</v>
      </c>
      <c r="B41" s="42"/>
      <c r="C41" s="1"/>
      <c r="D41" s="57"/>
      <c r="E41" s="57"/>
      <c r="F41" s="58">
        <v>1370068</v>
      </c>
      <c r="G41" s="58">
        <v>1370068</v>
      </c>
      <c r="H41" s="59"/>
      <c r="I41" s="252">
        <f t="shared" si="0"/>
        <v>1</v>
      </c>
    </row>
    <row r="42" spans="1:12" ht="16.5" x14ac:dyDescent="0.35">
      <c r="A42" s="209" t="s">
        <v>108</v>
      </c>
      <c r="B42" s="1"/>
      <c r="C42" s="1"/>
      <c r="D42" s="34"/>
      <c r="E42" s="34"/>
      <c r="F42" s="58">
        <v>0</v>
      </c>
      <c r="G42" s="58">
        <v>0</v>
      </c>
      <c r="H42" s="59"/>
      <c r="I42" s="252" t="str">
        <f t="shared" si="0"/>
        <v>nerozp.</v>
      </c>
    </row>
    <row r="43" spans="1:12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59"/>
      <c r="I43" s="252" t="str">
        <f t="shared" ref="I43" si="1">IF(F43=0,"nerozp.",G43/F43)</f>
        <v>nerozp.</v>
      </c>
    </row>
    <row r="44" spans="1:12" ht="57" customHeight="1" x14ac:dyDescent="0.2">
      <c r="A44" s="210" t="s">
        <v>57</v>
      </c>
      <c r="B44" s="311" t="s">
        <v>126</v>
      </c>
      <c r="C44" s="311"/>
      <c r="D44" s="311"/>
      <c r="E44" s="311"/>
      <c r="F44" s="311"/>
      <c r="G44" s="311"/>
      <c r="H44" s="311"/>
      <c r="I44" s="311"/>
    </row>
    <row r="45" spans="1:12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08" t="s">
        <v>30</v>
      </c>
      <c r="I45" s="308"/>
    </row>
    <row r="46" spans="1:12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12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12" x14ac:dyDescent="0.2">
      <c r="A48" s="218"/>
      <c r="B48" s="219"/>
      <c r="C48" s="219"/>
      <c r="D48" s="219"/>
      <c r="E48" s="220"/>
      <c r="F48" s="303"/>
      <c r="G48" s="224"/>
      <c r="H48" s="224"/>
      <c r="I48" s="225"/>
      <c r="J48" s="251"/>
      <c r="K48" s="3"/>
      <c r="L48" s="3"/>
    </row>
    <row r="49" spans="1:12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</row>
    <row r="50" spans="1:12" ht="13.5" thickTop="1" x14ac:dyDescent="0.2">
      <c r="A50" s="230"/>
      <c r="B50" s="231"/>
      <c r="C50" s="231" t="s">
        <v>15</v>
      </c>
      <c r="D50" s="231"/>
      <c r="E50" s="232">
        <v>109055.32</v>
      </c>
      <c r="F50" s="233">
        <v>25000</v>
      </c>
      <c r="G50" s="234">
        <v>24600</v>
      </c>
      <c r="H50" s="234">
        <f t="shared" ref="H50:H53" si="2">E50+F50-G50</f>
        <v>109455.32</v>
      </c>
      <c r="I50" s="235">
        <v>109455.32</v>
      </c>
      <c r="J50" s="192"/>
      <c r="K50" s="14"/>
      <c r="L50" s="14"/>
    </row>
    <row r="51" spans="1:12" x14ac:dyDescent="0.2">
      <c r="A51" s="236"/>
      <c r="B51" s="237"/>
      <c r="C51" s="237" t="s">
        <v>20</v>
      </c>
      <c r="D51" s="237"/>
      <c r="E51" s="238">
        <v>107875.04</v>
      </c>
      <c r="F51" s="239">
        <v>363242.82</v>
      </c>
      <c r="G51" s="240">
        <v>423772</v>
      </c>
      <c r="H51" s="240">
        <f t="shared" si="2"/>
        <v>47345.859999999986</v>
      </c>
      <c r="I51" s="241">
        <v>42261.94</v>
      </c>
      <c r="J51" s="193"/>
      <c r="K51" s="14"/>
      <c r="L51" s="14"/>
    </row>
    <row r="52" spans="1:12" x14ac:dyDescent="0.2">
      <c r="A52" s="236"/>
      <c r="B52" s="237"/>
      <c r="C52" s="237" t="s">
        <v>61</v>
      </c>
      <c r="D52" s="237"/>
      <c r="E52" s="238">
        <v>1370162.55</v>
      </c>
      <c r="F52" s="239">
        <v>199163.84</v>
      </c>
      <c r="G52" s="240">
        <v>192000</v>
      </c>
      <c r="H52" s="240">
        <f t="shared" si="2"/>
        <v>1377326.3900000001</v>
      </c>
      <c r="I52" s="241">
        <v>1377326.39</v>
      </c>
      <c r="J52" s="193"/>
      <c r="K52" s="14"/>
      <c r="L52" s="14"/>
    </row>
    <row r="53" spans="1:12" x14ac:dyDescent="0.2">
      <c r="A53" s="236"/>
      <c r="B53" s="237"/>
      <c r="C53" s="237" t="s">
        <v>59</v>
      </c>
      <c r="D53" s="237"/>
      <c r="E53" s="238">
        <v>243983.76</v>
      </c>
      <c r="F53" s="239">
        <v>2522364.39</v>
      </c>
      <c r="G53" s="240">
        <v>2656874</v>
      </c>
      <c r="H53" s="240">
        <f t="shared" si="2"/>
        <v>109474.15000000037</v>
      </c>
      <c r="I53" s="241">
        <v>109474.15</v>
      </c>
      <c r="J53" s="194"/>
      <c r="K53" s="14"/>
      <c r="L53" s="14"/>
    </row>
    <row r="54" spans="1:12" ht="18.75" thickBot="1" x14ac:dyDescent="0.4">
      <c r="A54" s="242" t="s">
        <v>11</v>
      </c>
      <c r="B54" s="243"/>
      <c r="C54" s="243"/>
      <c r="D54" s="243"/>
      <c r="E54" s="244">
        <f>E50+E51+E52+E53</f>
        <v>1831076.6700000002</v>
      </c>
      <c r="F54" s="245">
        <f>F50+F51+F52+F53</f>
        <v>3109771.0500000003</v>
      </c>
      <c r="G54" s="246">
        <f>G50+G51+G52+G53</f>
        <v>3297246</v>
      </c>
      <c r="H54" s="246">
        <f>H50+H51+H52+H53</f>
        <v>1643601.7200000004</v>
      </c>
      <c r="I54" s="247">
        <f>SUM(I50:I53)</f>
        <v>1638517.7999999998</v>
      </c>
      <c r="J54" s="191"/>
    </row>
    <row r="55" spans="1:12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12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2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2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2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2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2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1">
    <mergeCell ref="F47:F48"/>
    <mergeCell ref="E18:F18"/>
    <mergeCell ref="C29:E29"/>
    <mergeCell ref="C32:F32"/>
    <mergeCell ref="B33:F33"/>
    <mergeCell ref="H45:I45"/>
    <mergeCell ref="A34:I34"/>
    <mergeCell ref="B44:I44"/>
    <mergeCell ref="A25:F25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20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4" tint="0.59999389629810485"/>
  </sheetPr>
  <dimension ref="A1:I61"/>
  <sheetViews>
    <sheetView showGridLines="0" topLeftCell="A40" zoomScaleNormal="100" workbookViewId="0">
      <selection activeCell="H66" sqref="H66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14" t="s">
        <v>1</v>
      </c>
      <c r="B2" s="314"/>
      <c r="C2" s="314"/>
      <c r="D2" s="314"/>
      <c r="E2" s="315" t="s">
        <v>83</v>
      </c>
      <c r="F2" s="315"/>
      <c r="G2" s="315"/>
      <c r="H2" s="315"/>
      <c r="I2" s="315"/>
    </row>
    <row r="3" spans="1:9" ht="9.75" customHeight="1" x14ac:dyDescent="0.4">
      <c r="A3" s="121"/>
      <c r="B3" s="121"/>
      <c r="C3" s="121"/>
      <c r="D3" s="121"/>
      <c r="E3" s="313" t="s">
        <v>23</v>
      </c>
      <c r="F3" s="313"/>
      <c r="G3" s="313"/>
      <c r="H3" s="313"/>
      <c r="I3" s="313"/>
    </row>
    <row r="4" spans="1:9" ht="15.75" x14ac:dyDescent="0.25">
      <c r="A4" s="26" t="s">
        <v>2</v>
      </c>
      <c r="E4" s="323" t="s">
        <v>84</v>
      </c>
      <c r="F4" s="316"/>
      <c r="G4" s="316"/>
      <c r="H4" s="316"/>
      <c r="I4" s="316"/>
    </row>
    <row r="5" spans="1:9" ht="7.5" customHeight="1" x14ac:dyDescent="0.3">
      <c r="A5" s="27"/>
      <c r="E5" s="313" t="s">
        <v>23</v>
      </c>
      <c r="F5" s="313"/>
      <c r="G5" s="313"/>
      <c r="H5" s="313"/>
      <c r="I5" s="313"/>
    </row>
    <row r="6" spans="1:9" ht="19.5" x14ac:dyDescent="0.4">
      <c r="A6" s="25" t="s">
        <v>35</v>
      </c>
      <c r="E6" s="137">
        <v>75008271</v>
      </c>
      <c r="F6" s="28"/>
      <c r="G6" s="29" t="s">
        <v>3</v>
      </c>
      <c r="H6" s="317">
        <v>1608</v>
      </c>
      <c r="I6" s="318"/>
    </row>
    <row r="7" spans="1:9" ht="8.25" customHeight="1" x14ac:dyDescent="0.4">
      <c r="A7" s="25"/>
      <c r="E7" s="313" t="s">
        <v>24</v>
      </c>
      <c r="F7" s="313"/>
      <c r="G7" s="313"/>
      <c r="H7" s="313"/>
      <c r="I7" s="313"/>
    </row>
    <row r="8" spans="1:9" ht="19.5" hidden="1" customHeight="1" x14ac:dyDescent="0.4">
      <c r="A8" s="25"/>
      <c r="E8" s="30"/>
      <c r="F8" s="30"/>
      <c r="G8" s="30"/>
      <c r="H8" s="29"/>
      <c r="I8" s="30"/>
    </row>
    <row r="9" spans="1:9" ht="30.75" customHeight="1" x14ac:dyDescent="0.4">
      <c r="A9" s="25"/>
      <c r="E9" s="30"/>
      <c r="F9" s="30"/>
      <c r="G9" s="30"/>
      <c r="H9" s="29"/>
      <c r="I9" s="30"/>
    </row>
    <row r="11" spans="1:9" s="3" customFormat="1" ht="15" customHeight="1" x14ac:dyDescent="0.4">
      <c r="A11" s="31"/>
      <c r="B11" s="32"/>
      <c r="C11" s="32"/>
      <c r="D11" s="32"/>
      <c r="E11" s="319" t="s">
        <v>4</v>
      </c>
      <c r="F11" s="320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19" t="s">
        <v>7</v>
      </c>
      <c r="F12" s="320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19" t="s">
        <v>11</v>
      </c>
      <c r="F13" s="320"/>
      <c r="G13" s="55"/>
      <c r="H13" s="306" t="s">
        <v>37</v>
      </c>
      <c r="I13" s="307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19"/>
      <c r="I14" s="120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65</v>
      </c>
      <c r="B16" s="35"/>
      <c r="C16" s="36"/>
      <c r="D16" s="37"/>
      <c r="E16" s="321">
        <v>37105000</v>
      </c>
      <c r="F16" s="322"/>
      <c r="G16" s="4">
        <f>H16+I16</f>
        <v>76610312.819999993</v>
      </c>
      <c r="H16" s="46">
        <v>76610312.819999993</v>
      </c>
      <c r="I16" s="46">
        <v>0</v>
      </c>
    </row>
    <row r="17" spans="1:9" ht="18" x14ac:dyDescent="0.35">
      <c r="A17" s="142" t="s">
        <v>6</v>
      </c>
      <c r="B17" s="2"/>
      <c r="C17" s="143" t="s">
        <v>27</v>
      </c>
      <c r="D17" s="2"/>
      <c r="E17" s="2"/>
      <c r="F17" s="2"/>
      <c r="G17" s="4">
        <f>H17+I17</f>
        <v>12920</v>
      </c>
      <c r="H17" s="5">
        <v>12920</v>
      </c>
      <c r="I17" s="5">
        <v>0</v>
      </c>
    </row>
    <row r="18" spans="1:9" s="3" customFormat="1" ht="19.5" x14ac:dyDescent="0.4">
      <c r="A18" s="38" t="s">
        <v>66</v>
      </c>
      <c r="B18" s="2"/>
      <c r="C18" s="2"/>
      <c r="D18" s="2"/>
      <c r="E18" s="321">
        <v>37105000</v>
      </c>
      <c r="F18" s="322"/>
      <c r="G18" s="4">
        <f>H18+I18</f>
        <v>76966166.790000007</v>
      </c>
      <c r="H18" s="46">
        <v>76966166.790000007</v>
      </c>
      <c r="I18" s="46">
        <v>0</v>
      </c>
    </row>
    <row r="19" spans="1: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9" s="80" customFormat="1" ht="15" x14ac:dyDescent="0.3">
      <c r="A20" s="69" t="s">
        <v>67</v>
      </c>
      <c r="B20" s="69"/>
      <c r="C20" s="65"/>
      <c r="D20" s="69"/>
      <c r="E20" s="69"/>
      <c r="F20" s="69"/>
      <c r="G20" s="63">
        <f>G18-G16+G17</f>
        <v>368773.97000001371</v>
      </c>
      <c r="H20" s="63">
        <f>H18-H16+H17</f>
        <v>368773.97000001371</v>
      </c>
      <c r="I20" s="63">
        <f>I18-I16+I17</f>
        <v>0</v>
      </c>
    </row>
    <row r="21" spans="1:9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355853.97000001371</v>
      </c>
      <c r="H21" s="63">
        <f>H20-H17</f>
        <v>355853.97000001371</v>
      </c>
      <c r="I21" s="63">
        <f>I20-I17</f>
        <v>0</v>
      </c>
    </row>
    <row r="22" spans="1:9" s="64" customFormat="1" ht="15" x14ac:dyDescent="0.3">
      <c r="A22" s="61"/>
      <c r="B22" s="61"/>
      <c r="C22" s="62"/>
      <c r="D22" s="61"/>
      <c r="E22" s="61"/>
      <c r="F22" s="61"/>
      <c r="G22" s="63"/>
      <c r="H22" s="63"/>
      <c r="I22" s="63"/>
    </row>
    <row r="23" spans="1:9" s="64" customFormat="1" ht="15" x14ac:dyDescent="0.3">
      <c r="A23" s="61"/>
      <c r="B23" s="61"/>
      <c r="C23" s="62"/>
      <c r="D23" s="61"/>
      <c r="E23" s="61"/>
      <c r="F23" s="61"/>
      <c r="G23" s="63"/>
      <c r="H23" s="63"/>
      <c r="I23" s="63"/>
    </row>
    <row r="24" spans="1:9" s="64" customFormat="1" ht="18.75" x14ac:dyDescent="0.4">
      <c r="A24" s="35" t="s">
        <v>68</v>
      </c>
      <c r="B24" s="40"/>
      <c r="C24" s="36"/>
      <c r="D24" s="40"/>
      <c r="E24" s="40"/>
      <c r="F24" s="32"/>
      <c r="G24" s="32"/>
      <c r="H24" s="63"/>
      <c r="I24" s="63"/>
    </row>
    <row r="25" spans="1:9" s="64" customFormat="1" ht="28.5" customHeight="1" x14ac:dyDescent="0.3">
      <c r="A25" s="312" t="s">
        <v>103</v>
      </c>
      <c r="B25" s="312"/>
      <c r="C25" s="312"/>
      <c r="D25" s="312"/>
      <c r="E25" s="312"/>
      <c r="F25" s="312"/>
      <c r="G25" s="158">
        <f>G21-I26</f>
        <v>355853.97000001371</v>
      </c>
      <c r="H25" s="46">
        <f>H21</f>
        <v>355853.97000001371</v>
      </c>
      <c r="I25" s="150">
        <f>I21-I26</f>
        <v>0</v>
      </c>
    </row>
    <row r="26" spans="1:9" s="64" customFormat="1" ht="15" x14ac:dyDescent="0.3">
      <c r="A26" s="65" t="s">
        <v>104</v>
      </c>
      <c r="B26" s="65"/>
      <c r="C26" s="65"/>
      <c r="D26" s="65"/>
      <c r="E26" s="65"/>
      <c r="F26" s="65"/>
      <c r="G26" s="66"/>
      <c r="H26" s="250" t="s">
        <v>105</v>
      </c>
      <c r="I26" s="150">
        <v>0</v>
      </c>
    </row>
    <row r="27" spans="1:9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</row>
    <row r="28" spans="1:9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</row>
    <row r="29" spans="1:9" s="64" customFormat="1" ht="16.5" customHeight="1" x14ac:dyDescent="0.3">
      <c r="A29" s="69"/>
      <c r="B29" s="69"/>
      <c r="C29" s="304" t="s">
        <v>14</v>
      </c>
      <c r="D29" s="304"/>
      <c r="E29" s="304"/>
      <c r="F29" s="71"/>
      <c r="G29" s="136">
        <f>G30+G31</f>
        <v>355853.97</v>
      </c>
      <c r="H29" s="72"/>
      <c r="I29" s="73"/>
    </row>
    <row r="30" spans="1:9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0</v>
      </c>
      <c r="H30" s="72"/>
      <c r="I30" s="73"/>
    </row>
    <row r="31" spans="1:9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v>355853.97</v>
      </c>
      <c r="H31" s="72"/>
      <c r="I31" s="73"/>
    </row>
    <row r="32" spans="1:9" s="80" customFormat="1" ht="18.75" x14ac:dyDescent="0.4">
      <c r="A32" s="74"/>
      <c r="B32" s="83"/>
      <c r="C32" s="305" t="s">
        <v>44</v>
      </c>
      <c r="D32" s="305"/>
      <c r="E32" s="305"/>
      <c r="F32" s="305"/>
      <c r="G32" s="136">
        <f>I26</f>
        <v>0</v>
      </c>
      <c r="H32" s="72"/>
      <c r="I32" s="73"/>
    </row>
    <row r="33" spans="1:9" s="3" customFormat="1" ht="20.25" customHeight="1" x14ac:dyDescent="0.3">
      <c r="A33" s="206"/>
      <c r="B33" s="309" t="str">
        <f>CONCATENATE("b) Výsledek hospod. předcház. účet. období k 31. 12. ",'Rekapitulace dle oblasti'!E7)</f>
        <v>b) Výsledek hospod. předcház. účet. období k 31. 12. 2023</v>
      </c>
      <c r="C33" s="309"/>
      <c r="D33" s="309"/>
      <c r="E33" s="309"/>
      <c r="F33" s="309"/>
      <c r="G33" s="259">
        <v>0</v>
      </c>
      <c r="H33" s="206"/>
      <c r="I33" s="206"/>
    </row>
    <row r="34" spans="1:9" ht="13.5" customHeight="1" x14ac:dyDescent="0.2">
      <c r="A34" s="310"/>
      <c r="B34" s="310"/>
      <c r="C34" s="310"/>
      <c r="D34" s="310"/>
      <c r="E34" s="310"/>
      <c r="F34" s="310"/>
      <c r="G34" s="310"/>
      <c r="H34" s="310"/>
      <c r="I34" s="310"/>
    </row>
    <row r="35" spans="1:9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7"/>
      <c r="H35" s="34"/>
      <c r="I35" s="34"/>
    </row>
    <row r="36" spans="1:9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08" t="s">
        <v>28</v>
      </c>
    </row>
    <row r="37" spans="1:9" ht="16.5" x14ac:dyDescent="0.35">
      <c r="A37" s="209" t="s">
        <v>22</v>
      </c>
      <c r="B37" s="42"/>
      <c r="C37" s="1"/>
      <c r="D37" s="42"/>
      <c r="E37" s="57"/>
      <c r="F37" s="58">
        <v>15738000</v>
      </c>
      <c r="G37" s="58">
        <v>12427320</v>
      </c>
      <c r="H37" s="59"/>
      <c r="I37" s="252">
        <f>IF(F37=0,"nerozp.",G37/F37)</f>
        <v>0.78963781929088828</v>
      </c>
    </row>
    <row r="38" spans="1:9" ht="16.5" x14ac:dyDescent="0.35">
      <c r="A38" s="209" t="s">
        <v>106</v>
      </c>
      <c r="B38" s="42"/>
      <c r="C38" s="1"/>
      <c r="D38" s="60"/>
      <c r="E38" s="60"/>
      <c r="F38" s="58">
        <v>90000</v>
      </c>
      <c r="G38" s="58">
        <v>108144.26</v>
      </c>
      <c r="H38" s="59"/>
      <c r="I38" s="252">
        <f t="shared" ref="I38:I42" si="0">IF(F38=0,"nerozp.",G38/F38)</f>
        <v>1.2016028888888888</v>
      </c>
    </row>
    <row r="39" spans="1:9" ht="16.5" x14ac:dyDescent="0.35">
      <c r="A39" s="209" t="s">
        <v>107</v>
      </c>
      <c r="B39" s="42"/>
      <c r="C39" s="1"/>
      <c r="D39" s="60"/>
      <c r="E39" s="60"/>
      <c r="F39" s="58">
        <v>150000</v>
      </c>
      <c r="G39" s="58">
        <v>152333.84</v>
      </c>
      <c r="H39" s="59"/>
      <c r="I39" s="252">
        <f t="shared" si="0"/>
        <v>1.0155589333333332</v>
      </c>
    </row>
    <row r="40" spans="1:9" ht="16.5" x14ac:dyDescent="0.35">
      <c r="A40" s="209" t="s">
        <v>60</v>
      </c>
      <c r="B40" s="42"/>
      <c r="C40" s="1"/>
      <c r="D40" s="60"/>
      <c r="E40" s="60"/>
      <c r="F40" s="58">
        <v>31.25</v>
      </c>
      <c r="G40" s="58">
        <v>29.64</v>
      </c>
      <c r="H40" s="59"/>
      <c r="I40" s="252">
        <f t="shared" si="0"/>
        <v>0.94847999999999999</v>
      </c>
    </row>
    <row r="41" spans="1:9" ht="16.5" x14ac:dyDescent="0.35">
      <c r="A41" s="209" t="s">
        <v>58</v>
      </c>
      <c r="B41" s="42"/>
      <c r="C41" s="1"/>
      <c r="D41" s="57"/>
      <c r="E41" s="57"/>
      <c r="F41" s="58">
        <v>1393356</v>
      </c>
      <c r="G41" s="58">
        <v>1450081</v>
      </c>
      <c r="H41" s="59"/>
      <c r="I41" s="252">
        <f t="shared" si="0"/>
        <v>1.0407110602028484</v>
      </c>
    </row>
    <row r="42" spans="1:9" ht="16.5" x14ac:dyDescent="0.35">
      <c r="A42" s="209" t="s">
        <v>108</v>
      </c>
      <c r="B42" s="1"/>
      <c r="C42" s="1"/>
      <c r="D42" s="34"/>
      <c r="E42" s="34"/>
      <c r="F42" s="58">
        <v>18900</v>
      </c>
      <c r="G42" s="58">
        <v>18900</v>
      </c>
      <c r="H42" s="59"/>
      <c r="I42" s="252">
        <f t="shared" si="0"/>
        <v>1</v>
      </c>
    </row>
    <row r="43" spans="1:9" ht="16.5" x14ac:dyDescent="0.35">
      <c r="A43" s="209" t="s">
        <v>109</v>
      </c>
      <c r="B43" s="1"/>
      <c r="C43" s="1"/>
      <c r="D43" s="34"/>
      <c r="E43" s="34"/>
      <c r="F43" s="58">
        <v>0</v>
      </c>
      <c r="G43" s="58">
        <v>0</v>
      </c>
      <c r="H43" s="59"/>
      <c r="I43" s="252" t="str">
        <f t="shared" ref="I43" si="1">IF(F43=0,"nerozp.",G43/F43)</f>
        <v>nerozp.</v>
      </c>
    </row>
    <row r="44" spans="1:9" ht="30" customHeight="1" x14ac:dyDescent="0.2">
      <c r="A44" s="210" t="s">
        <v>57</v>
      </c>
      <c r="B44" s="311" t="s">
        <v>116</v>
      </c>
      <c r="C44" s="311"/>
      <c r="D44" s="311"/>
      <c r="E44" s="311"/>
      <c r="F44" s="311"/>
      <c r="G44" s="311"/>
      <c r="H44" s="311"/>
      <c r="I44" s="311"/>
    </row>
    <row r="45" spans="1:9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08" t="s">
        <v>30</v>
      </c>
      <c r="I45" s="308"/>
    </row>
    <row r="46" spans="1:9" ht="18.75" thickTop="1" x14ac:dyDescent="0.35">
      <c r="A46" s="211"/>
      <c r="B46" s="212"/>
      <c r="C46" s="213"/>
      <c r="D46" s="212"/>
      <c r="E46" s="214" t="str">
        <f>CONCATENATE("Stav k 1.1.",'Rekapitulace dle oblasti'!E7)</f>
        <v>Stav k 1.1.2023</v>
      </c>
      <c r="F46" s="215" t="s">
        <v>17</v>
      </c>
      <c r="G46" s="215" t="s">
        <v>18</v>
      </c>
      <c r="H46" s="216" t="s">
        <v>19</v>
      </c>
      <c r="I46" s="217" t="s">
        <v>29</v>
      </c>
    </row>
    <row r="47" spans="1:9" x14ac:dyDescent="0.2">
      <c r="A47" s="218"/>
      <c r="B47" s="219"/>
      <c r="C47" s="219"/>
      <c r="D47" s="219"/>
      <c r="E47" s="220"/>
      <c r="F47" s="303"/>
      <c r="G47" s="221"/>
      <c r="H47" s="222" t="str">
        <f>CONCATENATE("31.12.",'Rekapitulace dle oblasti'!E7)</f>
        <v>31.12.2023</v>
      </c>
      <c r="I47" s="223" t="str">
        <f>CONCATENATE("31.12.",'Rekapitulace dle oblasti'!E7)</f>
        <v>31.12.2023</v>
      </c>
    </row>
    <row r="48" spans="1:9" x14ac:dyDescent="0.2">
      <c r="A48" s="218"/>
      <c r="B48" s="219"/>
      <c r="C48" s="219"/>
      <c r="D48" s="219"/>
      <c r="E48" s="220"/>
      <c r="F48" s="303"/>
      <c r="G48" s="224"/>
      <c r="H48" s="224"/>
      <c r="I48" s="225"/>
    </row>
    <row r="49" spans="1:9" ht="13.5" thickBot="1" x14ac:dyDescent="0.25">
      <c r="A49" s="226"/>
      <c r="B49" s="227"/>
      <c r="C49" s="227"/>
      <c r="D49" s="227"/>
      <c r="E49" s="220"/>
      <c r="F49" s="228"/>
      <c r="G49" s="228"/>
      <c r="H49" s="228"/>
      <c r="I49" s="229"/>
    </row>
    <row r="50" spans="1:9" ht="13.5" thickTop="1" x14ac:dyDescent="0.2">
      <c r="A50" s="230"/>
      <c r="B50" s="231"/>
      <c r="C50" s="231" t="s">
        <v>15</v>
      </c>
      <c r="D50" s="231"/>
      <c r="E50" s="232">
        <v>60000</v>
      </c>
      <c r="F50" s="233">
        <v>0</v>
      </c>
      <c r="G50" s="234">
        <v>0</v>
      </c>
      <c r="H50" s="234">
        <f t="shared" ref="H50:H53" si="2">E50+F50-G50</f>
        <v>60000</v>
      </c>
      <c r="I50" s="235">
        <v>60000</v>
      </c>
    </row>
    <row r="51" spans="1:9" x14ac:dyDescent="0.2">
      <c r="A51" s="236"/>
      <c r="B51" s="237"/>
      <c r="C51" s="237" t="s">
        <v>20</v>
      </c>
      <c r="D51" s="237"/>
      <c r="E51" s="238">
        <v>445775.91</v>
      </c>
      <c r="F51" s="239">
        <v>249993.44</v>
      </c>
      <c r="G51" s="240">
        <v>216612</v>
      </c>
      <c r="H51" s="240">
        <f t="shared" si="2"/>
        <v>479157.35</v>
      </c>
      <c r="I51" s="241">
        <v>482170.79</v>
      </c>
    </row>
    <row r="52" spans="1:9" x14ac:dyDescent="0.2">
      <c r="A52" s="236"/>
      <c r="B52" s="237"/>
      <c r="C52" s="237" t="s">
        <v>61</v>
      </c>
      <c r="D52" s="237"/>
      <c r="E52" s="238">
        <v>956213.31</v>
      </c>
      <c r="F52" s="239">
        <v>20032.509999999998</v>
      </c>
      <c r="G52" s="240">
        <v>901387.43</v>
      </c>
      <c r="H52" s="240">
        <f t="shared" si="2"/>
        <v>74858.390000000014</v>
      </c>
      <c r="I52" s="241">
        <v>74858.39</v>
      </c>
    </row>
    <row r="53" spans="1:9" x14ac:dyDescent="0.2">
      <c r="A53" s="236"/>
      <c r="B53" s="237"/>
      <c r="C53" s="237" t="s">
        <v>59</v>
      </c>
      <c r="D53" s="237"/>
      <c r="E53" s="238">
        <v>260533.58</v>
      </c>
      <c r="F53" s="239">
        <v>4494056</v>
      </c>
      <c r="G53" s="240">
        <v>2968756</v>
      </c>
      <c r="H53" s="240">
        <f t="shared" si="2"/>
        <v>1785833.58</v>
      </c>
      <c r="I53" s="241">
        <v>1785833.58</v>
      </c>
    </row>
    <row r="54" spans="1:9" ht="18.75" thickBot="1" x14ac:dyDescent="0.4">
      <c r="A54" s="242" t="s">
        <v>11</v>
      </c>
      <c r="B54" s="243"/>
      <c r="C54" s="243"/>
      <c r="D54" s="243"/>
      <c r="E54" s="244">
        <f>E50+E51+E52+E53</f>
        <v>1722522.8</v>
      </c>
      <c r="F54" s="245">
        <f>F50+F51+F52+F53</f>
        <v>4764081.95</v>
      </c>
      <c r="G54" s="246">
        <f>G50+G51+G52+G53</f>
        <v>4086755.43</v>
      </c>
      <c r="H54" s="246">
        <f>H50+H51+H52+H53</f>
        <v>2399849.3200000003</v>
      </c>
      <c r="I54" s="247">
        <f>SUM(I50:I53)</f>
        <v>2402862.7600000002</v>
      </c>
    </row>
    <row r="55" spans="1:9" ht="13.5" thickTop="1" x14ac:dyDescent="0.2">
      <c r="A55" s="32"/>
      <c r="B55" s="32"/>
      <c r="C55" s="32"/>
      <c r="D55" s="32"/>
      <c r="E55" s="32"/>
      <c r="F55" s="32"/>
      <c r="G55" s="248"/>
      <c r="H55" s="32"/>
      <c r="I55" s="32"/>
    </row>
    <row r="56" spans="1:9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1"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H45:I45"/>
    <mergeCell ref="A34:I34"/>
    <mergeCell ref="B44:I44"/>
    <mergeCell ref="A25:F25"/>
    <mergeCell ref="E7:I7"/>
    <mergeCell ref="A2:D2"/>
    <mergeCell ref="E2:I2"/>
    <mergeCell ref="E3:I3"/>
    <mergeCell ref="E4:I4"/>
    <mergeCell ref="E5:I5"/>
    <mergeCell ref="H6:I6"/>
  </mergeCells>
  <pageMargins left="0.39370078740157483" right="0" top="0.39370078740157483" bottom="0.19685039370078741" header="0.51181102362204722" footer="0.51181102362204722"/>
  <pageSetup paperSize="9" scale="75" firstPageNumber="221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10</vt:i4>
      </vt:variant>
    </vt:vector>
  </HeadingPairs>
  <TitlesOfParts>
    <vt:vector size="18" baseType="lpstr">
      <vt:lpstr>Rekapitulace dle oblasti</vt:lpstr>
      <vt:lpstr>1601</vt:lpstr>
      <vt:lpstr>1602</vt:lpstr>
      <vt:lpstr>1603</vt:lpstr>
      <vt:lpstr>1604</vt:lpstr>
      <vt:lpstr>1606</vt:lpstr>
      <vt:lpstr>1607</vt:lpstr>
      <vt:lpstr>1608</vt:lpstr>
      <vt:lpstr>'Rekapitulace dle oblasti'!A</vt:lpstr>
      <vt:lpstr>'1601'!Oblast_tisku</vt:lpstr>
      <vt:lpstr>'1602'!Oblast_tisku</vt:lpstr>
      <vt:lpstr>'1603'!Oblast_tisku</vt:lpstr>
      <vt:lpstr>'1604'!Oblast_tisku</vt:lpstr>
      <vt:lpstr>'1606'!Oblast_tisku</vt:lpstr>
      <vt:lpstr>'1607'!Oblast_tisku</vt:lpstr>
      <vt:lpstr>'1608'!Oblast_tisku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2024-05-21T10:26:08Z</cp:lastPrinted>
  <dcterms:created xsi:type="dcterms:W3CDTF">2008-01-24T08:46:29Z</dcterms:created>
  <dcterms:modified xsi:type="dcterms:W3CDTF">2024-05-28T07:42:06Z</dcterms:modified>
</cp:coreProperties>
</file>