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A1BA0C3C-86FD-4711-8EE8-AA086A259B46}" xr6:coauthVersionLast="47" xr6:coauthVersionMax="47" xr10:uidLastSave="{00000000-0000-0000-0000-000000000000}"/>
  <bookViews>
    <workbookView xWindow="-120" yWindow="-120" windowWidth="29040" windowHeight="15840" tabRatio="861" activeTab="2" xr2:uid="{00000000-000D-0000-FFFF-FFFF00000000}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75" sheetId="44" r:id="rId6"/>
    <sheet name="1142" sheetId="43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5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oblasti'!$A$64602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6">#REF!</definedName>
    <definedName name="názvy.tisku" localSheetId="5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6">'1142'!$A$1:$I$54</definedName>
    <definedName name="_xlnm.Print_Area" localSheetId="5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oblasti'!$A$1:$N$43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38" i="50" l="1"/>
  <c r="I39" i="50"/>
  <c r="I40" i="50"/>
  <c r="I41" i="50"/>
  <c r="I42" i="50"/>
  <c r="I43" i="50"/>
  <c r="I38" i="49"/>
  <c r="I39" i="49"/>
  <c r="I40" i="49"/>
  <c r="I41" i="49"/>
  <c r="I42" i="49"/>
  <c r="I43" i="49"/>
  <c r="I38" i="48"/>
  <c r="I39" i="48"/>
  <c r="I40" i="48"/>
  <c r="I41" i="48"/>
  <c r="I42" i="48"/>
  <c r="I43" i="48"/>
  <c r="I38" i="47"/>
  <c r="I39" i="47"/>
  <c r="I40" i="47"/>
  <c r="I41" i="47"/>
  <c r="I42" i="47"/>
  <c r="I43" i="47"/>
  <c r="I38" i="46"/>
  <c r="I39" i="46"/>
  <c r="I40" i="46"/>
  <c r="I41" i="46"/>
  <c r="I42" i="46"/>
  <c r="I43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38" i="27"/>
  <c r="I39" i="27"/>
  <c r="I40" i="27"/>
  <c r="I41" i="27"/>
  <c r="I42" i="27"/>
  <c r="I43" i="27"/>
  <c r="I38" i="25"/>
  <c r="I39" i="25"/>
  <c r="I40" i="25"/>
  <c r="I41" i="25"/>
  <c r="I42" i="25"/>
  <c r="I43" i="25"/>
  <c r="I23" i="26" l="1"/>
  <c r="I22" i="26"/>
  <c r="I21" i="26"/>
  <c r="I20" i="26"/>
  <c r="I19" i="26"/>
  <c r="I18" i="26"/>
  <c r="I17" i="26"/>
  <c r="I16" i="26"/>
  <c r="I15" i="26"/>
  <c r="I14" i="26"/>
  <c r="I13" i="26"/>
  <c r="G32" i="50" l="1"/>
  <c r="G32" i="49"/>
  <c r="G32" i="48"/>
  <c r="G32" i="47"/>
  <c r="G32" i="46"/>
  <c r="G32" i="45"/>
  <c r="G32" i="44"/>
  <c r="G32" i="43"/>
  <c r="G32" i="42"/>
  <c r="G32" i="41"/>
  <c r="G32" i="27"/>
  <c r="G32" i="25"/>
  <c r="B24" i="26" l="1"/>
  <c r="B23" i="26"/>
  <c r="B22" i="26"/>
  <c r="B21" i="26"/>
  <c r="B20" i="26"/>
  <c r="B19" i="26"/>
  <c r="B18" i="26"/>
  <c r="B17" i="26"/>
  <c r="B16" i="26"/>
  <c r="B15" i="26"/>
  <c r="B14" i="26"/>
  <c r="B13" i="26"/>
  <c r="B33" i="48" l="1"/>
  <c r="B33" i="50" l="1"/>
  <c r="B33" i="49"/>
  <c r="B33" i="47"/>
  <c r="B33" i="46"/>
  <c r="B33" i="45"/>
  <c r="B33" i="44"/>
  <c r="B33" i="43"/>
  <c r="B33" i="42"/>
  <c r="B33" i="41"/>
  <c r="B33" i="27"/>
  <c r="B33" i="25"/>
  <c r="I54" i="25" l="1"/>
  <c r="G54" i="25"/>
  <c r="F54" i="25"/>
  <c r="E54" i="25"/>
  <c r="H53" i="25"/>
  <c r="H52" i="25"/>
  <c r="H51" i="25"/>
  <c r="H50" i="25"/>
  <c r="I47" i="25"/>
  <c r="H47" i="25"/>
  <c r="E46" i="25"/>
  <c r="I37" i="25"/>
  <c r="I54" i="27"/>
  <c r="G54" i="27"/>
  <c r="F54" i="27"/>
  <c r="E54" i="27"/>
  <c r="H53" i="27"/>
  <c r="H52" i="27"/>
  <c r="H51" i="27"/>
  <c r="H50" i="27"/>
  <c r="I47" i="27"/>
  <c r="H47" i="27"/>
  <c r="E46" i="27"/>
  <c r="I37" i="27"/>
  <c r="I54" i="46"/>
  <c r="G54" i="46"/>
  <c r="F54" i="46"/>
  <c r="E54" i="46"/>
  <c r="H53" i="46"/>
  <c r="H52" i="46"/>
  <c r="H51" i="46"/>
  <c r="H50" i="46"/>
  <c r="I47" i="46"/>
  <c r="H47" i="46"/>
  <c r="E46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37" i="47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37" i="41"/>
  <c r="H54" i="50" l="1"/>
  <c r="H54" i="48"/>
  <c r="H54" i="47"/>
  <c r="H54" i="49"/>
  <c r="H54" i="46"/>
  <c r="H54" i="45"/>
  <c r="H54" i="44"/>
  <c r="H54" i="43"/>
  <c r="H54" i="42"/>
  <c r="H54" i="41"/>
  <c r="H54" i="27"/>
  <c r="H54" i="25"/>
  <c r="H20" i="50" l="1"/>
  <c r="H21" i="50" s="1"/>
  <c r="H25" i="50" s="1"/>
  <c r="G20" i="50"/>
  <c r="G21" i="50" s="1"/>
  <c r="G25" i="50" s="1"/>
  <c r="G31" i="50" s="1"/>
  <c r="G29" i="50" s="1"/>
  <c r="I20" i="50" l="1"/>
  <c r="I21" i="50" s="1"/>
  <c r="I25" i="50" s="1"/>
  <c r="G29" i="49" l="1"/>
  <c r="G20" i="49"/>
  <c r="G21" i="49" s="1"/>
  <c r="G25" i="49" s="1"/>
  <c r="I20" i="49" l="1"/>
  <c r="I21" i="49" s="1"/>
  <c r="I25" i="49" s="1"/>
  <c r="H20" i="49"/>
  <c r="H21" i="49" s="1"/>
  <c r="H25" i="49" s="1"/>
  <c r="G20" i="48" l="1"/>
  <c r="G21" i="48" s="1"/>
  <c r="G25" i="48" s="1"/>
  <c r="G31" i="48" s="1"/>
  <c r="G29" i="48" s="1"/>
  <c r="I20" i="48" l="1"/>
  <c r="I21" i="48" s="1"/>
  <c r="I25" i="48" s="1"/>
  <c r="H20" i="48"/>
  <c r="H21" i="48" s="1"/>
  <c r="H25" i="48" s="1"/>
  <c r="G20" i="47" l="1"/>
  <c r="G21" i="47" s="1"/>
  <c r="G25" i="47" s="1"/>
  <c r="G31" i="47" s="1"/>
  <c r="I20" i="47" l="1"/>
  <c r="I21" i="47" s="1"/>
  <c r="I25" i="47" s="1"/>
  <c r="H20" i="47"/>
  <c r="H21" i="47" s="1"/>
  <c r="H25" i="47" s="1"/>
  <c r="G29" i="46" l="1"/>
  <c r="G20" i="46"/>
  <c r="G21" i="46" s="1"/>
  <c r="G25" i="46" s="1"/>
  <c r="H20" i="46" l="1"/>
  <c r="I20" i="46"/>
  <c r="I21" i="46" l="1"/>
  <c r="H21" i="46"/>
  <c r="G20" i="45"/>
  <c r="G21" i="45" s="1"/>
  <c r="G25" i="45" s="1"/>
  <c r="G31" i="45" s="1"/>
  <c r="G29" i="45" s="1"/>
  <c r="H25" i="46" l="1"/>
  <c r="I25" i="46"/>
  <c r="H20" i="45"/>
  <c r="H21" i="45" s="1"/>
  <c r="H25" i="45" s="1"/>
  <c r="I20" i="45"/>
  <c r="I21" i="45" s="1"/>
  <c r="I25" i="45" s="1"/>
  <c r="G29" i="44" l="1"/>
  <c r="G20" i="44"/>
  <c r="G21" i="44" s="1"/>
  <c r="G25" i="44" s="1"/>
  <c r="H20" i="44" l="1"/>
  <c r="H21" i="44" s="1"/>
  <c r="H25" i="44" s="1"/>
  <c r="I20" i="44"/>
  <c r="I21" i="44" s="1"/>
  <c r="I25" i="44" s="1"/>
  <c r="G29" i="43" l="1"/>
  <c r="G20" i="43"/>
  <c r="G21" i="43" s="1"/>
  <c r="G25" i="43" s="1"/>
  <c r="I20" i="43" l="1"/>
  <c r="I21" i="43" s="1"/>
  <c r="I25" i="43" s="1"/>
  <c r="H20" i="43"/>
  <c r="H21" i="43" s="1"/>
  <c r="H25" i="43" s="1"/>
  <c r="G20" i="41" l="1"/>
  <c r="G21" i="41" s="1"/>
  <c r="G25" i="41" s="1"/>
  <c r="G31" i="41" s="1"/>
  <c r="G29" i="41" s="1"/>
  <c r="H20" i="41" l="1"/>
  <c r="H21" i="41" s="1"/>
  <c r="H25" i="41" s="1"/>
  <c r="I20" i="41"/>
  <c r="I21" i="41" s="1"/>
  <c r="I25" i="41" s="1"/>
  <c r="G20" i="27" l="1"/>
  <c r="G21" i="27" s="1"/>
  <c r="G25" i="27" s="1"/>
  <c r="G31" i="27" s="1"/>
  <c r="H20" i="27"/>
  <c r="H21" i="27" l="1"/>
  <c r="G29" i="27"/>
  <c r="I20" i="27"/>
  <c r="I21" i="27" l="1"/>
  <c r="H25" i="27"/>
  <c r="G29" i="42"/>
  <c r="H20" i="42"/>
  <c r="G20" i="42"/>
  <c r="G21" i="42" s="1"/>
  <c r="G25" i="42" s="1"/>
  <c r="H21" i="42" l="1"/>
  <c r="I25" i="27"/>
  <c r="I20" i="42"/>
  <c r="I21" i="42" l="1"/>
  <c r="H25" i="42"/>
  <c r="H20" i="25"/>
  <c r="H21" i="25" s="1"/>
  <c r="H25" i="25" s="1"/>
  <c r="I25" i="42" l="1"/>
  <c r="G20" i="25"/>
  <c r="G21" i="25" s="1"/>
  <c r="G25" i="25" s="1"/>
  <c r="I20" i="25"/>
  <c r="I21" i="25" s="1"/>
  <c r="I25" i="25" s="1"/>
  <c r="G29" i="25"/>
  <c r="M24" i="26"/>
  <c r="L24" i="26"/>
  <c r="I24" i="26"/>
  <c r="H24" i="26"/>
  <c r="G24" i="26"/>
  <c r="F24" i="26"/>
  <c r="E24" i="26"/>
  <c r="M23" i="26"/>
  <c r="L23" i="26"/>
  <c r="H23" i="26"/>
  <c r="G23" i="26"/>
  <c r="F23" i="26"/>
  <c r="M22" i="26"/>
  <c r="L22" i="26"/>
  <c r="H22" i="26"/>
  <c r="G22" i="26"/>
  <c r="F22" i="26"/>
  <c r="L21" i="26"/>
  <c r="H21" i="26"/>
  <c r="G21" i="26"/>
  <c r="F21" i="26"/>
  <c r="M20" i="26"/>
  <c r="L20" i="26"/>
  <c r="H20" i="26"/>
  <c r="G20" i="26"/>
  <c r="F20" i="26"/>
  <c r="M19" i="26"/>
  <c r="L19" i="26"/>
  <c r="H19" i="26"/>
  <c r="G19" i="26"/>
  <c r="F19" i="26"/>
  <c r="M18" i="26"/>
  <c r="L18" i="26"/>
  <c r="H18" i="26"/>
  <c r="G18" i="26"/>
  <c r="F18" i="26"/>
  <c r="M17" i="26"/>
  <c r="L17" i="26"/>
  <c r="H17" i="26"/>
  <c r="G17" i="26"/>
  <c r="F17" i="26"/>
  <c r="M16" i="26"/>
  <c r="L16" i="26"/>
  <c r="G16" i="26"/>
  <c r="F16" i="26"/>
  <c r="M15" i="26"/>
  <c r="L15" i="26"/>
  <c r="H15" i="26"/>
  <c r="G15" i="26"/>
  <c r="F15" i="26"/>
  <c r="E23" i="26"/>
  <c r="E22" i="26"/>
  <c r="E21" i="26"/>
  <c r="E20" i="26"/>
  <c r="E19" i="26"/>
  <c r="E18" i="26"/>
  <c r="E17" i="26"/>
  <c r="E16" i="26"/>
  <c r="N25" i="26"/>
  <c r="K15" i="26" l="1"/>
  <c r="J24" i="26"/>
  <c r="J21" i="26"/>
  <c r="J22" i="26"/>
  <c r="J15" i="26"/>
  <c r="K20" i="26"/>
  <c r="K22" i="26"/>
  <c r="K19" i="26"/>
  <c r="K23" i="26"/>
  <c r="K24" i="26"/>
  <c r="K18" i="26"/>
  <c r="K17" i="26"/>
  <c r="J23" i="26"/>
  <c r="K21" i="26"/>
  <c r="J20" i="26"/>
  <c r="J19" i="26"/>
  <c r="J18" i="26"/>
  <c r="J17" i="26"/>
  <c r="E15" i="26"/>
  <c r="H16" i="26" l="1"/>
  <c r="K16" i="26" l="1"/>
  <c r="J16" i="26"/>
  <c r="E13" i="26" l="1"/>
  <c r="H13" i="26" l="1"/>
  <c r="L14" i="26" l="1"/>
  <c r="L13" i="26" l="1"/>
  <c r="L25" i="26" l="1"/>
  <c r="I25" i="26" l="1"/>
  <c r="J13" i="26"/>
  <c r="M14" i="26" l="1"/>
  <c r="M13" i="26" l="1"/>
  <c r="F14" i="26" l="1"/>
  <c r="E14" i="26"/>
  <c r="E25" i="26" s="1"/>
  <c r="G14" i="26" l="1"/>
  <c r="H14" i="26" l="1"/>
  <c r="H25" i="26" l="1"/>
  <c r="H31" i="26"/>
  <c r="H30" i="26"/>
  <c r="J14" i="26"/>
  <c r="K14" i="26"/>
  <c r="H37" i="26" l="1"/>
  <c r="J25" i="26"/>
  <c r="G13" i="26"/>
  <c r="G25" i="26" s="1"/>
  <c r="F13" i="26" l="1"/>
  <c r="F25" i="26" s="1"/>
  <c r="K13" i="26" l="1"/>
  <c r="H38" i="26" l="1"/>
  <c r="K25" i="26"/>
  <c r="K26" i="26" l="1"/>
  <c r="M21" i="26" l="1"/>
  <c r="M25" i="26" s="1"/>
  <c r="N26" i="26" s="1"/>
  <c r="G29" i="47"/>
</calcChain>
</file>

<file path=xl/sharedStrings.xml><?xml version="1.0" encoding="utf-8"?>
<sst xmlns="http://schemas.openxmlformats.org/spreadsheetml/2006/main" count="824" uniqueCount="143">
  <si>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</si>
  <si>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</si>
  <si>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</si>
  <si>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</si>
  <si>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</si>
  <si>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</si>
  <si>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</si>
  <si>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</si>
  <si>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</si>
  <si>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</si>
  <si>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</si>
  <si>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</si>
  <si>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</si>
  <si>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</si>
  <si>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</si>
  <si>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</si>
  <si>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</si>
  <si>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</si>
  <si>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</si>
  <si>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</si>
  <si>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</si>
  <si>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</si>
  <si>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</si>
  <si>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</si>
  <si>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</si>
  <si>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</si>
  <si>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</si>
  <si>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</si>
  <si>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</si>
  <si>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</si>
  <si>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</si>
  <si>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</si>
  <si>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</si>
  <si>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</si>
  <si>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</si>
  <si>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</si>
  <si>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</si>
  <si>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</si>
  <si>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</si>
  <si>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</si>
  <si>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</si>
  <si>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</si>
  <si>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</si>
  <si>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</si>
  <si>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</si>
  <si>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</si>
  <si>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</si>
  <si>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</si>
  <si>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</si>
  <si>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</si>
  <si>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</si>
  <si>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</si>
  <si>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</si>
  <si>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</si>
  <si>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</si>
  <si>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</si>
  <si>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</si>
  <si>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</si>
  <si>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</si>
  <si>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</si>
  <si>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</si>
  <si>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</si>
  <si>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</si>
  <si>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</si>
  <si>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</si>
  <si>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</si>
  <si>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</si>
  <si>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</si>
  <si>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</si>
  <si>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</si>
  <si>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Kalvodova 360</t>
  </si>
  <si>
    <t>790 03  Jeseník</t>
  </si>
  <si>
    <t>Lázeňská 491</t>
  </si>
  <si>
    <t>793 76  Zlaté Hory</t>
  </si>
  <si>
    <t>Základní škola a Mateřská škola Jeseník, Fučíkova 312</t>
  </si>
  <si>
    <t>Fučíkova 312</t>
  </si>
  <si>
    <t>790 01  Jeseník</t>
  </si>
  <si>
    <t>Gymnázium, Jeseník, Komenského 281</t>
  </si>
  <si>
    <t>Komenského 281</t>
  </si>
  <si>
    <t>Střední průmyslová škola Jeseník</t>
  </si>
  <si>
    <t>Dukelská 1240</t>
  </si>
  <si>
    <t>Hotelová škola Vincenze Priessnitze a Obchodní akademie Jeseník</t>
  </si>
  <si>
    <t>Dukelská 680</t>
  </si>
  <si>
    <t>Lipová-lázně 458</t>
  </si>
  <si>
    <t>790 61  Lipová-lázně</t>
  </si>
  <si>
    <t>U Jatek 916/8</t>
  </si>
  <si>
    <t>Základní umělecká škola Karla Ditterse Vidnava</t>
  </si>
  <si>
    <t>Kostelní 1</t>
  </si>
  <si>
    <t>790 55  Vidnava</t>
  </si>
  <si>
    <t>Nádražní 280</t>
  </si>
  <si>
    <t>Dětský domov a Školní jídelna, Černá Voda 1</t>
  </si>
  <si>
    <t>Černá Voda 1</t>
  </si>
  <si>
    <t>790 54  Černá Voda</t>
  </si>
  <si>
    <t>Priessnitzova 405</t>
  </si>
  <si>
    <t>Střední škola řemesel a Odborné učiliště Lipová - lázně</t>
  </si>
  <si>
    <t>Střední škola gastronomie, farmářství a služeb Jeseník</t>
  </si>
  <si>
    <t xml:space="preserve"> - 10 organizací se zlepšeným výsledkem hospodaření  v celkové výši  </t>
  </si>
  <si>
    <t xml:space="preserve"> -  1 organizace s vyrovnaným výsledkem hospodaření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</si>
  <si>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</si>
  <si>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</si>
  <si>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Lázeňská 491, 793 76 Zlaté Hory</t>
  </si>
  <si>
    <t>U Jatek 916/8, 790 01 Jeseník</t>
  </si>
  <si>
    <t>Kostelní 1, 790 55 Vidnava</t>
  </si>
  <si>
    <t>Základní umělecká škola  Franze Schuberta  Zlaté Hory</t>
  </si>
  <si>
    <t>Nádražní 280, 793 76 Zlaté Hory</t>
  </si>
  <si>
    <t>Dětský domov a Školní jídelna,  Jeseník, Priessnitzova 405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</si>
  <si>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Jeseník) skončilo:</t>
    </r>
  </si>
  <si>
    <t xml:space="preserve"> -  1 organizace se zhoršeným výsledkem hospodaření v celkové výši </t>
  </si>
  <si>
    <t>a) Příspěvkové organizace v oblasti školství (Jeseník)</t>
  </si>
  <si>
    <t>14. Financování hospodaření příspěvkových organizací Olomouckého kraje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</si>
  <si>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</si>
  <si>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</si>
  <si>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</si>
  <si>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</si>
  <si>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</si>
  <si>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</si>
  <si>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</si>
  <si>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</si>
  <si>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Poznámka</t>
  </si>
  <si>
    <t>Kalvodova 360/66, 790 01 Jeseník</t>
  </si>
  <si>
    <t>Fučíkova 312/10, 790 01 Jeseník</t>
  </si>
  <si>
    <t>Komenského 281/3, 790 01 Jeseník</t>
  </si>
  <si>
    <t>Dukelská 1240/27, 790 01 Jeseník</t>
  </si>
  <si>
    <t>Dukelská 680/7, 790 01 Jeseník</t>
  </si>
  <si>
    <t>790 61 Lipová - lázně č.p. 458</t>
  </si>
  <si>
    <t>790 54 Černá Voda, č.p.1</t>
  </si>
  <si>
    <t>Priessnitzova 405/15, 790 01 Jeseník</t>
  </si>
  <si>
    <t>Skutečné náklady na energie byly nižší než byl předpoklad za dané období, vratka provedena formou finančního vypořádání 2024 a zaslána na účet Olomouckého kraje(el. energie 22 077,- Kč).</t>
  </si>
  <si>
    <t>Upravený limit spotřeby el. energie byl překročen, hrazeno z prostředků příspěvkové organizace.</t>
  </si>
  <si>
    <t>Skutečné náklady na energie byly nižší než byl předpoklad za dané období, vratka provedena formou finančního vypořádání 2024 a zaslána na účet Olomouckého kraje( plyn - 408,- Kč a za el. energii 402,- Kč).</t>
  </si>
  <si>
    <t>Příspěvkové organizace, skončila své hospodaření ve ztrátě, která činí -155 751,83 Kč. Ztráta bude pokryta z prostředků rezervního fondu PO.</t>
  </si>
  <si>
    <t xml:space="preserve"> - 1 organizace se zhoršeným výsledkem hospodaření v celkové výši </t>
  </si>
  <si>
    <t xml:space="preserve"> - 1 organizace s vyrovnaným výsledkem hospodaření</t>
  </si>
  <si>
    <t>PSČ Město</t>
  </si>
  <si>
    <t xml:space="preserve">      Mgr. Fidrová Olga, MBA</t>
  </si>
  <si>
    <t>Skutečné náklady na energie byly nižší než byl předpoklad za dané období, vratky provedeny formou finančního vypořádání 2024 a zaslány na účet Olomouckého kraje(plyn - 117 600,81 Kč a el. energii 101 030,- Kč).</t>
  </si>
  <si>
    <t>Skutečné náklady na energie byly nižší než byl předpoklad za dané období, vratky provedeny formou finančního vypořádání 2024 a zaslány na účet Olomouckého kraje(plyn - 39 819,84 Kč a el. energii 154 197,- Kč).</t>
  </si>
  <si>
    <t>Skutečné náklady na energie byly nižší než byl předpoklad za dané období, vratky provedeny formou finančního vypořádání 2024 a zaslány na účet Olomouckého kraje(plyn - 305 022,50 Kč a el. energii 248 966,70 Kč).</t>
  </si>
  <si>
    <t>Skutečné náklady na energie byly nižší než byl předpoklad za dané období, vratky provedeny formou finančního vypořádání 2024 a zaslány na účet Olomouckého kraje(plyn - 331 443,52 Kč a el. energii 179 968,98 Kč).</t>
  </si>
  <si>
    <t>Skutečné náklady na energie byly nižší než byl předpoklad za dané období, vratky provedeny formou finančního vypořádání 2024 a zaslány na účet Olomouckého kraje(plyn - 155 891,62 Kč a el. energii 62 261,71 Kč).</t>
  </si>
  <si>
    <t>Skutečné náklady na energie byly nižší než byl předpoklad za dané období, vratky provedeny formou finančního vypořádání 2024 a zaslány na účet Olomouckého kraje(plyn - 28 212,07 Kč a el. energii 23 568,- Kč).</t>
  </si>
  <si>
    <t>Skutečné náklady na energie byly nižší než byl předpoklad za dané období, vratky provedeny formou finančního vypořádání 2024 a zaslány na účet Olomouckého kraje(plyn - 683,12 Kč a el. energii 84 166,- Kč).</t>
  </si>
  <si>
    <t xml:space="preserve">Plyn  (ÚZ 00311):   nedočerpaná částka ve výši 218 174,06 Kč vrácena na účet Olomouckého kraje dne 18.1.2024.                       Elektrická energie (ÚZ 00312):  nedočerpaná částka ve výši 150 718,00 Kč vrácena na účet Olomouckého kraje dne 18.1.2024.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</si>
</sst>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7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4" xfId="0" applyFont="1" applyFill="1" applyBorder="1"/>
    <xf numFmtId="0" fontId="5" fillId="0" borderId="25" xfId="0" applyFont="1" applyFill="1" applyBorder="1"/>
    <xf numFmtId="0" fontId="6" fillId="0" borderId="26" xfId="0" applyFont="1" applyFill="1" applyBorder="1"/>
    <xf numFmtId="0" fontId="21" fillId="0" borderId="23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9" xfId="0" applyFont="1" applyFill="1" applyBorder="1" applyAlignment="1">
      <alignment vertical="top" wrapText="1"/>
    </xf>
    <xf numFmtId="0" fontId="26" fillId="0" borderId="31" xfId="0" applyFont="1" applyFill="1" applyBorder="1" applyAlignment="1">
      <alignment vertical="top" wrapText="1" shrinkToFit="1"/>
    </xf>
    <xf numFmtId="0" fontId="26" fillId="0" borderId="31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/>
    </xf>
    <xf numFmtId="0" fontId="1" fillId="0" borderId="38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33" xfId="0" applyFont="1" applyFill="1" applyBorder="1" applyAlignment="1">
      <alignment horizontal="left"/>
    </xf>
    <xf numFmtId="2" fontId="2" fillId="0" borderId="41" xfId="0" applyNumberFormat="1" applyFont="1" applyFill="1" applyBorder="1"/>
    <xf numFmtId="2" fontId="26" fillId="0" borderId="4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4" fontId="2" fillId="0" borderId="15" xfId="0" applyNumberFormat="1" applyFont="1" applyFill="1" applyBorder="1"/>
    <xf numFmtId="4" fontId="2" fillId="0" borderId="42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4" fontId="2" fillId="0" borderId="14" xfId="0" applyNumberFormat="1" applyFont="1" applyFill="1" applyBorder="1"/>
    <xf numFmtId="0" fontId="1" fillId="0" borderId="35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0" fillId="0" borderId="13" xfId="0" applyFont="1" applyFill="1" applyBorder="1"/>
    <xf numFmtId="0" fontId="10" fillId="0" borderId="0" xfId="0" applyFont="1" applyFill="1" applyBorder="1"/>
    <xf numFmtId="4" fontId="26" fillId="0" borderId="23" xfId="0" applyNumberFormat="1" applyFont="1" applyFill="1" applyBorder="1"/>
    <xf numFmtId="4" fontId="26" fillId="0" borderId="32" xfId="0" applyNumberFormat="1" applyFont="1" applyFill="1" applyBorder="1"/>
    <xf numFmtId="4" fontId="26" fillId="0" borderId="51" xfId="0" applyNumberFormat="1" applyFont="1" applyFill="1" applyBorder="1"/>
    <xf numFmtId="4" fontId="26" fillId="0" borderId="44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39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4" fontId="2" fillId="0" borderId="18" xfId="0" applyNumberFormat="1" applyFont="1" applyFill="1" applyBorder="1"/>
    <xf numFmtId="4" fontId="2" fillId="0" borderId="40" xfId="0" applyNumberFormat="1" applyFont="1" applyFill="1" applyBorder="1"/>
    <xf numFmtId="4" fontId="2" fillId="0" borderId="4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56" xfId="0" applyNumberFormat="1" applyFont="1" applyFill="1" applyBorder="1"/>
    <xf numFmtId="4" fontId="2" fillId="0" borderId="45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6" applyFont="1" applyFill="1" applyBorder="1" applyProtection="1">
      <protection hidden="1"/>
    </xf>
    <xf numFmtId="0" fontId="7" fillId="0" borderId="0" xfId="26" applyFont="1" applyFill="1" applyProtection="1">
      <protection hidden="1"/>
    </xf>
    <xf numFmtId="4" fontId="7" fillId="0" borderId="0" xfId="26" applyNumberFormat="1" applyFont="1" applyFill="1" applyBorder="1" applyAlignment="1" applyProtection="1">
      <alignment shrinkToFit="1"/>
      <protection hidden="1"/>
    </xf>
    <xf numFmtId="0" fontId="1" fillId="0" borderId="0" xfId="26" applyFont="1" applyFill="1"/>
    <xf numFmtId="0" fontId="35" fillId="0" borderId="0" xfId="26" applyFont="1" applyFill="1" applyProtection="1">
      <protection hidden="1"/>
    </xf>
    <xf numFmtId="4" fontId="7" fillId="0" borderId="0" xfId="26" applyNumberFormat="1" applyFont="1" applyFill="1" applyAlignment="1" applyProtection="1">
      <alignment shrinkToFit="1"/>
      <protection hidden="1"/>
    </xf>
    <xf numFmtId="4" fontId="1" fillId="0" borderId="0" xfId="26" applyNumberFormat="1" applyFont="1" applyFill="1" applyAlignment="1" applyProtection="1">
      <alignment shrinkToFit="1"/>
      <protection hidden="1"/>
    </xf>
    <xf numFmtId="0" fontId="1" fillId="0" borderId="0" xfId="26" applyFont="1" applyFill="1" applyProtection="1">
      <protection hidden="1"/>
    </xf>
    <xf numFmtId="0" fontId="13" fillId="0" borderId="0" xfId="26" applyFont="1" applyFill="1" applyBorder="1" applyProtection="1">
      <protection hidden="1"/>
    </xf>
    <xf numFmtId="0" fontId="1" fillId="0" borderId="0" xfId="26" applyFont="1" applyFill="1" applyBorder="1" applyProtection="1">
      <protection hidden="1"/>
    </xf>
    <xf numFmtId="0" fontId="1" fillId="0" borderId="0" xfId="26" applyFont="1" applyFill="1" applyBorder="1" applyAlignment="1" applyProtection="1">
      <alignment horizontal="center"/>
      <protection hidden="1"/>
    </xf>
    <xf numFmtId="4" fontId="21" fillId="0" borderId="0" xfId="26" applyNumberFormat="1" applyFont="1" applyFill="1" applyBorder="1" applyAlignment="1" applyProtection="1">
      <alignment shrinkToFit="1"/>
      <protection hidden="1"/>
    </xf>
    <xf numFmtId="0" fontId="8" fillId="0" borderId="0" xfId="26" applyFont="1" applyFill="1" applyBorder="1" applyProtection="1">
      <protection hidden="1"/>
    </xf>
    <xf numFmtId="0" fontId="25" fillId="0" borderId="0" xfId="26" applyFont="1" applyFill="1" applyBorder="1" applyProtection="1">
      <protection hidden="1"/>
    </xf>
    <xf numFmtId="0" fontId="16" fillId="0" borderId="0" xfId="26" applyFont="1" applyFill="1" applyBorder="1" applyProtection="1">
      <protection hidden="1"/>
    </xf>
    <xf numFmtId="0" fontId="19" fillId="0" borderId="0" xfId="26" applyFont="1" applyFill="1" applyBorder="1" applyAlignment="1" applyProtection="1">
      <alignment horizontal="right"/>
      <protection hidden="1"/>
    </xf>
    <xf numFmtId="0" fontId="19" fillId="0" borderId="0" xfId="26" applyFont="1" applyFill="1" applyBorder="1" applyProtection="1">
      <protection hidden="1"/>
    </xf>
    <xf numFmtId="4" fontId="19" fillId="0" borderId="0" xfId="26" applyNumberFormat="1" applyFont="1" applyFill="1" applyBorder="1" applyAlignment="1" applyProtection="1">
      <alignment shrinkToFit="1"/>
      <protection hidden="1"/>
    </xf>
    <xf numFmtId="0" fontId="7" fillId="0" borderId="0" xfId="26" applyFont="1" applyFill="1" applyBorder="1" applyProtection="1">
      <protection hidden="1"/>
    </xf>
    <xf numFmtId="0" fontId="17" fillId="0" borderId="0" xfId="26" applyFont="1" applyFill="1" applyBorder="1" applyProtection="1">
      <protection hidden="1"/>
    </xf>
    <xf numFmtId="0" fontId="21" fillId="0" borderId="0" xfId="26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1" applyNumberFormat="1" applyFill="1"/>
    <xf numFmtId="4" fontId="1" fillId="0" borderId="0" xfId="0" applyNumberFormat="1" applyFont="1" applyFill="1"/>
    <xf numFmtId="0" fontId="1" fillId="0" borderId="0" xfId="1" applyFont="1" applyFill="1"/>
    <xf numFmtId="0" fontId="1" fillId="0" borderId="0" xfId="1" applyFill="1"/>
    <xf numFmtId="0" fontId="36" fillId="0" borderId="0" xfId="0" applyFont="1" applyFill="1"/>
    <xf numFmtId="0" fontId="19" fillId="0" borderId="0" xfId="1" applyFont="1" applyFill="1"/>
    <xf numFmtId="0" fontId="33" fillId="0" borderId="0" xfId="0" applyFont="1" applyFill="1" applyBorder="1"/>
    <xf numFmtId="0" fontId="1" fillId="0" borderId="47" xfId="0" applyFont="1" applyFill="1" applyBorder="1" applyAlignment="1">
      <alignment horizontal="center" vertical="center"/>
    </xf>
    <xf numFmtId="0" fontId="1" fillId="0" borderId="48" xfId="25" applyFont="1" applyFill="1" applyBorder="1" applyAlignment="1">
      <alignment vertical="center" wrapText="1"/>
    </xf>
    <xf numFmtId="4" fontId="32" fillId="0" borderId="42" xfId="0" applyNumberFormat="1" applyFont="1" applyFill="1" applyBorder="1" applyAlignment="1">
      <alignment horizontal="right"/>
    </xf>
    <xf numFmtId="0" fontId="1" fillId="0" borderId="56" xfId="0" applyFont="1" applyFill="1" applyBorder="1" applyAlignment="1">
      <alignment horizontal="center" vertical="center"/>
    </xf>
    <xf numFmtId="0" fontId="1" fillId="0" borderId="39" xfId="25" applyFont="1" applyFill="1" applyBorder="1" applyAlignment="1">
      <alignment vertical="center" wrapText="1"/>
    </xf>
    <xf numFmtId="4" fontId="32" fillId="0" borderId="54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1" fillId="0" borderId="55" xfId="25" applyFont="1" applyFill="1" applyBorder="1" applyAlignment="1">
      <alignment vertical="center" wrapText="1"/>
    </xf>
    <xf numFmtId="4" fontId="32" fillId="0" borderId="22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Alignment="1" applyProtection="1">
      <alignment horizontal="right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0" fontId="12" fillId="0" borderId="60" xfId="0" applyFont="1" applyBorder="1" applyProtection="1"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left"/>
      <protection hidden="1"/>
    </xf>
    <xf numFmtId="0" fontId="1" fillId="0" borderId="63" xfId="0" applyFont="1" applyBorder="1" applyAlignment="1" applyProtection="1">
      <alignment horizontal="left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175" fontId="1" fillId="0" borderId="66" xfId="0" applyNumberFormat="1" applyFont="1" applyBorder="1" applyAlignment="1" applyProtection="1">
      <alignment horizontal="right"/>
      <protection hidden="1"/>
    </xf>
    <xf numFmtId="175" fontId="1" fillId="0" borderId="67" xfId="0" applyNumberFormat="1" applyFont="1" applyBorder="1" applyAlignment="1" applyProtection="1">
      <alignment horizontal="right"/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1" fillId="0" borderId="70" xfId="0" applyFont="1" applyBorder="1" applyProtection="1">
      <protection hidden="1"/>
    </xf>
    <xf numFmtId="0" fontId="1" fillId="0" borderId="71" xfId="0" applyFont="1" applyBorder="1" applyProtection="1"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/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" fillId="0" borderId="78" xfId="0" applyFont="1" applyFill="1" applyBorder="1" applyProtection="1">
      <protection hidden="1"/>
    </xf>
    <xf numFmtId="0" fontId="1" fillId="0" borderId="79" xfId="0" applyFont="1" applyFill="1" applyBorder="1" applyProtection="1">
      <protection hidden="1"/>
    </xf>
    <xf numFmtId="4" fontId="1" fillId="0" borderId="80" xfId="0" applyNumberFormat="1" applyFont="1" applyFill="1" applyBorder="1" applyProtection="1">
      <protection hidden="1"/>
    </xf>
    <xf numFmtId="4" fontId="1" fillId="0" borderId="81" xfId="0" applyNumberFormat="1" applyFont="1" applyFill="1" applyBorder="1" applyAlignment="1" applyProtection="1">
      <alignment horizontal="right"/>
      <protection hidden="1"/>
    </xf>
    <xf numFmtId="4" fontId="1" fillId="0" borderId="82" xfId="0" applyNumberFormat="1" applyFont="1" applyFill="1" applyBorder="1" applyProtection="1">
      <protection hidden="1"/>
    </xf>
    <xf numFmtId="4" fontId="1" fillId="0" borderId="83" xfId="0" applyNumberFormat="1" applyFont="1" applyFill="1" applyBorder="1" applyAlignment="1" applyProtection="1">
      <alignment horizontal="right" shrinkToFit="1"/>
      <protection hidden="1"/>
    </xf>
    <xf numFmtId="0" fontId="12" fillId="0" borderId="68" xfId="0" applyFont="1" applyFill="1" applyBorder="1" applyProtection="1">
      <protection hidden="1"/>
    </xf>
    <xf numFmtId="0" fontId="10" fillId="0" borderId="69" xfId="0" applyFont="1" applyFill="1" applyBorder="1" applyProtection="1">
      <protection hidden="1"/>
    </xf>
    <xf numFmtId="4" fontId="10" fillId="0" borderId="84" xfId="0" applyNumberFormat="1" applyFont="1" applyFill="1" applyBorder="1" applyProtection="1">
      <protection hidden="1"/>
    </xf>
    <xf numFmtId="4" fontId="10" fillId="0" borderId="85" xfId="0" applyNumberFormat="1" applyFont="1" applyFill="1" applyBorder="1" applyProtection="1">
      <protection hidden="1"/>
    </xf>
    <xf numFmtId="4" fontId="10" fillId="0" borderId="86" xfId="0" applyNumberFormat="1" applyFont="1" applyFill="1" applyBorder="1" applyProtection="1">
      <protection hidden="1"/>
    </xf>
    <xf numFmtId="4" fontId="10" fillId="0" borderId="87" xfId="0" applyNumberFormat="1" applyFont="1" applyFill="1" applyBorder="1" applyAlignment="1" applyProtection="1">
      <alignment horizontal="right"/>
      <protection hidden="1"/>
    </xf>
    <xf numFmtId="4" fontId="1" fillId="0" borderId="0" xfId="26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67" xfId="0" applyNumberFormat="1" applyFont="1" applyBorder="1" applyAlignment="1" applyProtection="1">
      <alignment horizontal="right"/>
      <protection hidden="1"/>
    </xf>
    <xf numFmtId="0" fontId="1" fillId="0" borderId="67" xfId="0" applyNumberFormat="1" applyFont="1" applyBorder="1" applyProtection="1">
      <protection hidden="1"/>
    </xf>
    <xf numFmtId="0" fontId="1" fillId="0" borderId="71" xfId="0" applyNumberFormat="1" applyFont="1" applyBorder="1" applyProtection="1">
      <protection hidden="1"/>
    </xf>
    <xf numFmtId="0" fontId="1" fillId="0" borderId="77" xfId="0" applyNumberFormat="1" applyFont="1" applyFill="1" applyBorder="1" applyAlignment="1" applyProtection="1">
      <alignment horizontal="right" shrinkToFit="1"/>
      <protection hidden="1"/>
    </xf>
    <xf numFmtId="0" fontId="1" fillId="0" borderId="83" xfId="0" applyNumberFormat="1" applyFont="1" applyFill="1" applyBorder="1" applyAlignment="1" applyProtection="1">
      <alignment horizontal="right" shrinkToFit="1"/>
      <protection hidden="1"/>
    </xf>
    <xf numFmtId="0" fontId="11" fillId="0" borderId="87" xfId="0" applyNumberFormat="1" applyFont="1" applyFill="1" applyBorder="1" applyAlignment="1" applyProtection="1">
      <alignment horizontal="right"/>
      <protection hidden="1"/>
    </xf>
    <xf numFmtId="0" fontId="1" fillId="0" borderId="63" xfId="0" applyNumberFormat="1" applyFont="1" applyBorder="1" applyAlignment="1" applyProtection="1">
      <alignment horizontal="center"/>
      <protection hidden="1"/>
    </xf>
    <xf numFmtId="0" fontId="2" fillId="0" borderId="0" xfId="26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4" fontId="30" fillId="2" borderId="0" xfId="0" applyNumberFormat="1" applyFont="1" applyFill="1"/>
    <xf numFmtId="2" fontId="30" fillId="2" borderId="0" xfId="0" applyNumberFormat="1" applyFont="1" applyFill="1"/>
    <xf numFmtId="4" fontId="0" fillId="2" borderId="0" xfId="0" applyNumberFormat="1" applyFill="1"/>
    <xf numFmtId="0" fontId="11" fillId="2" borderId="0" xfId="0" applyFont="1" applyFill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19" fillId="2" borderId="0" xfId="0" applyNumberFormat="1" applyFont="1" applyFill="1" applyAlignment="1">
      <alignment shrinkToFit="1"/>
    </xf>
    <xf numFmtId="4" fontId="2" fillId="2" borderId="47" xfId="0" applyNumberFormat="1" applyFont="1" applyFill="1" applyBorder="1"/>
    <xf numFmtId="4" fontId="2" fillId="2" borderId="17" xfId="0" applyNumberFormat="1" applyFont="1" applyFill="1" applyBorder="1"/>
    <xf numFmtId="4" fontId="2" fillId="2" borderId="56" xfId="0" applyNumberFormat="1" applyFont="1" applyFill="1" applyBorder="1"/>
    <xf numFmtId="4" fontId="2" fillId="2" borderId="45" xfId="0" applyNumberFormat="1" applyFont="1" applyFill="1" applyBorder="1"/>
    <xf numFmtId="0" fontId="1" fillId="0" borderId="49" xfId="25" applyNumberFormat="1" applyFont="1" applyFill="1" applyBorder="1" applyAlignment="1">
      <alignment horizontal="left" wrapText="1"/>
    </xf>
    <xf numFmtId="0" fontId="1" fillId="0" borderId="52" xfId="25" applyNumberFormat="1" applyFont="1" applyFill="1" applyBorder="1" applyAlignment="1">
      <alignment horizontal="left" wrapText="1"/>
    </xf>
    <xf numFmtId="0" fontId="1" fillId="0" borderId="57" xfId="25" applyNumberFormat="1" applyFont="1" applyFill="1" applyBorder="1" applyAlignment="1">
      <alignment horizontal="left" wrapText="1"/>
    </xf>
    <xf numFmtId="0" fontId="1" fillId="0" borderId="50" xfId="25" applyFont="1" applyFill="1" applyBorder="1" applyAlignment="1">
      <alignment horizontal="left" wrapText="1"/>
    </xf>
    <xf numFmtId="0" fontId="1" fillId="0" borderId="53" xfId="25" applyFont="1" applyFill="1" applyBorder="1" applyAlignment="1">
      <alignment horizontal="left" wrapText="1"/>
    </xf>
    <xf numFmtId="0" fontId="1" fillId="0" borderId="58" xfId="25" applyFont="1" applyFill="1" applyBorder="1" applyAlignment="1">
      <alignment horizontal="left" wrapText="1"/>
    </xf>
    <xf numFmtId="4" fontId="19" fillId="2" borderId="0" xfId="0" applyNumberFormat="1" applyFont="1" applyFill="1"/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 shrinkToFit="1"/>
    </xf>
    <xf numFmtId="0" fontId="2" fillId="0" borderId="38" xfId="0" applyFont="1" applyFill="1" applyBorder="1" applyAlignment="1">
      <alignment horizontal="left" vertical="top" wrapText="1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1" fillId="0" borderId="66" xfId="0" applyFont="1" applyBorder="1" applyAlignment="1" applyProtection="1">
      <alignment wrapText="1"/>
      <protection hidden="1"/>
    </xf>
    <xf numFmtId="0" fontId="21" fillId="0" borderId="0" xfId="26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26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1" fillId="0" borderId="0" xfId="0" applyFont="1" applyAlignment="1">
      <alignment horizontal="center" vertical="center"/>
    </xf>
    <xf numFmtId="1" fontId="0" fillId="0" borderId="0" xfId="0" applyNumberFormat="1" applyAlignment="1">
      <alignment horizontal="left" shrinkToFit="1"/>
    </xf>
    <xf numFmtId="0" fontId="0" fillId="0" borderId="0" xfId="0" applyAlignment="1">
      <alignment horizontal="right" indent="4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30" fillId="0" borderId="0" xfId="0" applyFont="1" applyFill="1" applyBorder="1" applyAlignment="1" applyProtection="1">
      <alignment horizontal="justify" vertical="top" wrapText="1" shrinkToFit="1"/>
      <protection locked="0"/>
    </xf>
    <xf numFmtId="0" fontId="15" fillId="0" borderId="0" xfId="0" applyFont="1" applyFill="1" applyAlignment="1" applyProtection="1">
      <alignment horizontal="left"/>
      <protection hidden="1"/>
    </xf>
  </cellXfs>
  <cellStyles count="27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6" xr:uid="{00000000-0005-0000-0000-000017000000}"/>
    <cellStyle name="Normální 9" xfId="24" xr:uid="{00000000-0005-0000-0000-000018000000}"/>
    <cellStyle name="Normální 9 2" xfId="25" xr:uid="{00000000-0005-0000-0000-000019000000}"/>
    <cellStyle name="Styl 1" xfId="22" xr:uid="{00000000-0005-0000-0000-00001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129540</xdr:colOff>
      <xdr:row>73</xdr:row>
      <xdr:rowOff>30316</xdr:rowOff>
    </xdr:from>
    <xdr:to>
      <xdr:col>25</xdr:col>
      <xdr:colOff>535769</xdr:colOff>
      <xdr:row>96</xdr:row>
      <xdr:rowOff>102291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5B1493-7C73-C717-E0F8-8EAAE5CD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1380" y="14744536"/>
          <a:ext cx="9778829" cy="392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N635"/>
  <sheetViews>
    <sheetView showGridLines="0" zoomScaleNormal="100" workbookViewId="0">
      <selection activeCell="B21" sqref="B21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1.85546875" style="10" customWidth="1"/>
    <col min="4" max="4" width="16.425781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6384" width="9.140625" style="8"/>
  </cols>
  <sheetData>
    <row r="1" spans="1:14" ht="31.5" customHeight="1" x14ac:dyDescent="0.3">
      <c r="A1" s="276" t="s">
        <v>109</v>
      </c>
      <c r="B1" s="277"/>
      <c r="C1" s="277"/>
      <c r="D1" s="277"/>
      <c r="E1" s="277"/>
      <c r="F1" s="277"/>
      <c r="G1" s="278"/>
      <c r="H1" s="278"/>
    </row>
    <row r="2" spans="1:14" ht="28.5" customHeight="1" x14ac:dyDescent="0.3">
      <c r="A2" s="283" t="s">
        <v>108</v>
      </c>
      <c r="B2" s="284"/>
      <c r="C2" s="284"/>
      <c r="D2" s="284"/>
      <c r="E2" s="285"/>
      <c r="F2" s="285"/>
      <c r="G2" s="285"/>
      <c r="H2" s="285"/>
      <c r="I2" s="285"/>
      <c r="J2" s="285"/>
      <c r="K2" s="285"/>
      <c r="L2" s="285"/>
      <c r="N2" s="87"/>
    </row>
    <row r="3" spans="1:14" ht="20.25" x14ac:dyDescent="0.3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N3" s="87"/>
    </row>
    <row r="4" spans="1:14" ht="14.25" x14ac:dyDescent="0.2">
      <c r="A4" s="9" t="s">
        <v>35</v>
      </c>
      <c r="B4" s="7"/>
      <c r="D4" s="11"/>
    </row>
    <row r="5" spans="1:14" ht="14.25" x14ac:dyDescent="0.2">
      <c r="A5" s="200"/>
      <c r="B5" s="4" t="s">
        <v>134</v>
      </c>
      <c r="D5" s="11"/>
    </row>
    <row r="6" spans="1:14" x14ac:dyDescent="0.2">
      <c r="B6" s="7"/>
    </row>
    <row r="7" spans="1:14" ht="15.75" x14ac:dyDescent="0.25">
      <c r="D7" s="201" t="s">
        <v>110</v>
      </c>
      <c r="E7" s="202">
        <v>2023</v>
      </c>
      <c r="H7" s="12"/>
      <c r="I7" s="12"/>
    </row>
    <row r="8" spans="1:14" ht="13.5" thickBot="1" x14ac:dyDescent="0.25">
      <c r="K8" s="47"/>
      <c r="N8" s="19" t="s">
        <v>61</v>
      </c>
    </row>
    <row r="9" spans="1:14" ht="16.5" customHeight="1" thickTop="1" x14ac:dyDescent="0.25">
      <c r="A9" s="13" t="s">
        <v>3</v>
      </c>
      <c r="B9" s="52" t="s">
        <v>54</v>
      </c>
      <c r="C9" s="53" t="s">
        <v>30</v>
      </c>
      <c r="D9" s="54"/>
      <c r="E9" s="99" t="s">
        <v>12</v>
      </c>
      <c r="F9" s="104"/>
      <c r="G9" s="100" t="s">
        <v>13</v>
      </c>
      <c r="H9" s="286" t="s">
        <v>44</v>
      </c>
      <c r="I9" s="287"/>
      <c r="J9" s="287"/>
      <c r="K9" s="287"/>
      <c r="L9" s="288" t="s">
        <v>45</v>
      </c>
      <c r="M9" s="289"/>
      <c r="N9" s="290"/>
    </row>
    <row r="10" spans="1:14" ht="16.5" customHeight="1" x14ac:dyDescent="0.25">
      <c r="A10" s="55"/>
      <c r="B10" s="56"/>
      <c r="C10" s="57"/>
      <c r="D10" s="58"/>
      <c r="E10" s="97" t="s">
        <v>11</v>
      </c>
      <c r="F10" s="105"/>
      <c r="G10" s="98" t="s">
        <v>11</v>
      </c>
      <c r="H10" s="76"/>
      <c r="I10" s="77"/>
      <c r="J10" s="78"/>
      <c r="K10" s="78"/>
      <c r="L10" s="291" t="s">
        <v>46</v>
      </c>
      <c r="M10" s="292"/>
      <c r="N10" s="293"/>
    </row>
    <row r="11" spans="1:14" ht="33.75" customHeight="1" x14ac:dyDescent="0.25">
      <c r="A11" s="55"/>
      <c r="B11" s="56"/>
      <c r="C11" s="57"/>
      <c r="D11" s="58"/>
      <c r="E11" s="59"/>
      <c r="F11" s="106" t="s">
        <v>69</v>
      </c>
      <c r="G11" s="79"/>
      <c r="H11" s="294" t="s">
        <v>47</v>
      </c>
      <c r="I11" s="296" t="s">
        <v>48</v>
      </c>
      <c r="J11" s="298" t="s">
        <v>49</v>
      </c>
      <c r="K11" s="299"/>
      <c r="L11" s="300" t="s">
        <v>50</v>
      </c>
      <c r="M11" s="301"/>
      <c r="N11" s="302" t="s">
        <v>51</v>
      </c>
    </row>
    <row r="12" spans="1:14" ht="16.5" thickBot="1" x14ac:dyDescent="0.3">
      <c r="A12" s="14"/>
      <c r="B12" s="60"/>
      <c r="C12" s="15" t="s">
        <v>63</v>
      </c>
      <c r="D12" s="16" t="s">
        <v>133</v>
      </c>
      <c r="E12" s="61"/>
      <c r="F12" s="103"/>
      <c r="G12" s="80"/>
      <c r="H12" s="295"/>
      <c r="I12" s="297"/>
      <c r="J12" s="90" t="s">
        <v>31</v>
      </c>
      <c r="K12" s="90" t="s">
        <v>32</v>
      </c>
      <c r="L12" s="89" t="s">
        <v>15</v>
      </c>
      <c r="M12" s="88" t="s">
        <v>60</v>
      </c>
      <c r="N12" s="303"/>
    </row>
    <row r="13" spans="1:14" ht="43.5" customHeight="1" thickTop="1" x14ac:dyDescent="0.2">
      <c r="A13" s="179">
        <v>1025</v>
      </c>
      <c r="B13" s="180" t="str">
        <f>'1025'!$E$2</f>
        <v xml:space="preserve">Základní škola a Mateřská škola při Priessnitzových léčebných lázních a.s., Jeseník  </v>
      </c>
      <c r="C13" s="269" t="s">
        <v>70</v>
      </c>
      <c r="D13" s="272" t="s">
        <v>71</v>
      </c>
      <c r="E13" s="102">
        <f>'1025'!G16</f>
        <v>9942075.7799999993</v>
      </c>
      <c r="F13" s="93">
        <f>'1025'!G17</f>
        <v>0</v>
      </c>
      <c r="G13" s="92">
        <f>'1025'!G18</f>
        <v>10060982.470000001</v>
      </c>
      <c r="H13" s="102">
        <f>'1025'!G21</f>
        <v>118906.69000000134</v>
      </c>
      <c r="I13" s="92">
        <f>'1025'!I26</f>
        <v>0</v>
      </c>
      <c r="J13" s="94">
        <f t="shared" ref="J13:J24" si="0">IF((H13&lt;0),0,(IF((H13-I13)&lt;0,0,(H13-I13))))</f>
        <v>118906.69000000134</v>
      </c>
      <c r="K13" s="123">
        <f t="shared" ref="K13:K24" si="1">IF((H13&lt;0),(H13-I13),(IF((H13-I13)&lt;0,(H13-I13),0)))</f>
        <v>0</v>
      </c>
      <c r="L13" s="265">
        <f>'1025'!G30</f>
        <v>0</v>
      </c>
      <c r="M13" s="92">
        <f>'1025'!G31</f>
        <v>118906.69</v>
      </c>
      <c r="N13" s="181"/>
    </row>
    <row r="14" spans="1:14" ht="30" customHeight="1" x14ac:dyDescent="0.2">
      <c r="A14" s="182">
        <v>1026</v>
      </c>
      <c r="B14" s="183" t="str">
        <f>'1026'!$E$2</f>
        <v xml:space="preserve">Základní škola a Mateřská škola při Sanatoriu Edel Zlaté Hory  </v>
      </c>
      <c r="C14" s="270" t="s">
        <v>72</v>
      </c>
      <c r="D14" s="273" t="s">
        <v>73</v>
      </c>
      <c r="E14" s="113">
        <f>'1026'!G16</f>
        <v>6626715.2699999996</v>
      </c>
      <c r="F14" s="114">
        <f>'1026'!G17</f>
        <v>0</v>
      </c>
      <c r="G14" s="115">
        <f>'1026'!G18</f>
        <v>6626892.4900000002</v>
      </c>
      <c r="H14" s="113">
        <f>'1026'!G21</f>
        <v>177.22000000067055</v>
      </c>
      <c r="I14" s="116">
        <f>'1026'!I26</f>
        <v>0</v>
      </c>
      <c r="J14" s="117">
        <f t="shared" si="0"/>
        <v>177.22000000067055</v>
      </c>
      <c r="K14" s="118">
        <f t="shared" si="1"/>
        <v>0</v>
      </c>
      <c r="L14" s="266">
        <f>'1026'!G30</f>
        <v>0</v>
      </c>
      <c r="M14" s="115">
        <f>'1026'!G31</f>
        <v>177.22000000067055</v>
      </c>
      <c r="N14" s="184"/>
    </row>
    <row r="15" spans="1:14" ht="30" customHeight="1" x14ac:dyDescent="0.2">
      <c r="A15" s="182">
        <v>1043</v>
      </c>
      <c r="B15" s="183" t="str">
        <f>'1043'!$E$2</f>
        <v>Základní škola a Mateřská škola Jeseník, Fučíkova 312</v>
      </c>
      <c r="C15" s="270" t="s">
        <v>75</v>
      </c>
      <c r="D15" s="273" t="s">
        <v>76</v>
      </c>
      <c r="E15" s="125">
        <f>'1043'!G16</f>
        <v>43603668.68</v>
      </c>
      <c r="F15" s="119">
        <f>'1043'!G17</f>
        <v>0</v>
      </c>
      <c r="G15" s="113">
        <f>'1043'!G18</f>
        <v>43624022.549999997</v>
      </c>
      <c r="H15" s="125">
        <f>'1043'!G21</f>
        <v>20353.869999997318</v>
      </c>
      <c r="I15" s="119">
        <f>'1043'!I26</f>
        <v>0</v>
      </c>
      <c r="J15" s="117">
        <f t="shared" si="0"/>
        <v>20353.869999997318</v>
      </c>
      <c r="K15" s="118">
        <f t="shared" si="1"/>
        <v>0</v>
      </c>
      <c r="L15" s="267">
        <f>'1043'!G30</f>
        <v>4000</v>
      </c>
      <c r="M15" s="119">
        <f>'1043'!G31</f>
        <v>16353.869999997318</v>
      </c>
      <c r="N15" s="184"/>
    </row>
    <row r="16" spans="1:14" ht="30" customHeight="1" x14ac:dyDescent="0.2">
      <c r="A16" s="182">
        <v>1113</v>
      </c>
      <c r="B16" s="183" t="str">
        <f>'1113'!$E$2</f>
        <v>Gymnázium, Jeseník, Komenského 281</v>
      </c>
      <c r="C16" s="270" t="s">
        <v>78</v>
      </c>
      <c r="D16" s="273" t="s">
        <v>76</v>
      </c>
      <c r="E16" s="125">
        <f>'1113'!G16</f>
        <v>50771476.370000005</v>
      </c>
      <c r="F16" s="119">
        <f>'1113'!G17</f>
        <v>0</v>
      </c>
      <c r="G16" s="113">
        <f>'1113'!G18</f>
        <v>50771476.369999997</v>
      </c>
      <c r="H16" s="125">
        <f>'1113'!G21</f>
        <v>-7.4505805969238281E-9</v>
      </c>
      <c r="I16" s="119">
        <f>'1113'!I26</f>
        <v>0</v>
      </c>
      <c r="J16" s="117">
        <f t="shared" si="0"/>
        <v>0</v>
      </c>
      <c r="K16" s="118">
        <f t="shared" si="1"/>
        <v>-7.4505805969238281E-9</v>
      </c>
      <c r="L16" s="267">
        <f>'1113'!G30</f>
        <v>0</v>
      </c>
      <c r="M16" s="119">
        <f>'1113'!G31</f>
        <v>0</v>
      </c>
      <c r="N16" s="184"/>
    </row>
    <row r="17" spans="1:14" ht="30" customHeight="1" x14ac:dyDescent="0.2">
      <c r="A17" s="182">
        <v>1142</v>
      </c>
      <c r="B17" s="183" t="str">
        <f>'1142'!$E$2</f>
        <v>Střední průmyslová škola Jeseník</v>
      </c>
      <c r="C17" s="270" t="s">
        <v>80</v>
      </c>
      <c r="D17" s="273" t="s">
        <v>76</v>
      </c>
      <c r="E17" s="125">
        <f>'1142'!G16</f>
        <v>73246596.769999996</v>
      </c>
      <c r="F17" s="119">
        <f>'1142'!G17</f>
        <v>372358.8</v>
      </c>
      <c r="G17" s="113">
        <f>'1142'!G18</f>
        <v>74008720.539999992</v>
      </c>
      <c r="H17" s="125">
        <f>'1142'!G21</f>
        <v>762123.76999999583</v>
      </c>
      <c r="I17" s="119">
        <f>'1142'!I26</f>
        <v>0</v>
      </c>
      <c r="J17" s="117">
        <f t="shared" si="0"/>
        <v>762123.76999999583</v>
      </c>
      <c r="K17" s="118">
        <f t="shared" si="1"/>
        <v>0</v>
      </c>
      <c r="L17" s="267">
        <f>'1142'!G30</f>
        <v>40000</v>
      </c>
      <c r="M17" s="119">
        <f>'1142'!G31</f>
        <v>722123.77</v>
      </c>
      <c r="N17" s="184"/>
    </row>
    <row r="18" spans="1:14" ht="30" customHeight="1" x14ac:dyDescent="0.2">
      <c r="A18" s="182">
        <v>1175</v>
      </c>
      <c r="B18" s="183" t="str">
        <f>'1175'!$E$2</f>
        <v>Hotelová škola Vincenze Priessnitze a Obchodní akademie Jeseník</v>
      </c>
      <c r="C18" s="270" t="s">
        <v>82</v>
      </c>
      <c r="D18" s="273" t="s">
        <v>76</v>
      </c>
      <c r="E18" s="125">
        <f>'1175'!G16</f>
        <v>26405854.469999999</v>
      </c>
      <c r="F18" s="119">
        <f>'1175'!G17</f>
        <v>0</v>
      </c>
      <c r="G18" s="113">
        <f>'1175'!G18</f>
        <v>26250102.640000001</v>
      </c>
      <c r="H18" s="125">
        <f>'1175'!G21</f>
        <v>-155751.82999999821</v>
      </c>
      <c r="I18" s="119">
        <f>'1175'!I26</f>
        <v>0</v>
      </c>
      <c r="J18" s="117">
        <f t="shared" si="0"/>
        <v>0</v>
      </c>
      <c r="K18" s="118">
        <f t="shared" si="1"/>
        <v>-155751.82999999821</v>
      </c>
      <c r="L18" s="267">
        <f>'1175'!G30</f>
        <v>0</v>
      </c>
      <c r="M18" s="119">
        <f>'1175'!G31</f>
        <v>0</v>
      </c>
      <c r="N18" s="184"/>
    </row>
    <row r="19" spans="1:14" ht="30" customHeight="1" x14ac:dyDescent="0.2">
      <c r="A19" s="182">
        <v>1225</v>
      </c>
      <c r="B19" s="183" t="str">
        <f>'1225'!$E$2</f>
        <v>Střední škola řemesel a Odborné učiliště Lipová - lázně</v>
      </c>
      <c r="C19" s="270" t="s">
        <v>83</v>
      </c>
      <c r="D19" s="273" t="s">
        <v>84</v>
      </c>
      <c r="E19" s="125">
        <f>'1225'!G16</f>
        <v>46451740.159999996</v>
      </c>
      <c r="F19" s="119">
        <f>'1225'!G17</f>
        <v>0</v>
      </c>
      <c r="G19" s="113">
        <f>'1225'!G18</f>
        <v>46524191.850000001</v>
      </c>
      <c r="H19" s="125">
        <f>'1225'!G21</f>
        <v>72451.690000005066</v>
      </c>
      <c r="I19" s="119">
        <f>'1225'!I26</f>
        <v>0</v>
      </c>
      <c r="J19" s="117">
        <f t="shared" si="0"/>
        <v>72451.690000005066</v>
      </c>
      <c r="K19" s="118">
        <f t="shared" si="1"/>
        <v>0</v>
      </c>
      <c r="L19" s="267">
        <f>'1225'!G30</f>
        <v>10000</v>
      </c>
      <c r="M19" s="119">
        <f>'1225'!G31</f>
        <v>62451.690000005066</v>
      </c>
      <c r="N19" s="184"/>
    </row>
    <row r="20" spans="1:14" ht="30" customHeight="1" x14ac:dyDescent="0.2">
      <c r="A20" s="182">
        <v>1226</v>
      </c>
      <c r="B20" s="183" t="str">
        <f>'1226'!$E$2</f>
        <v>Střední škola gastronomie, farmářství a služeb Jeseník</v>
      </c>
      <c r="C20" s="270" t="s">
        <v>85</v>
      </c>
      <c r="D20" s="273" t="s">
        <v>76</v>
      </c>
      <c r="E20" s="125">
        <f>'1226'!G16</f>
        <v>74921079.109999999</v>
      </c>
      <c r="F20" s="119">
        <f>'1226'!G17</f>
        <v>108970</v>
      </c>
      <c r="G20" s="113">
        <f>'1226'!G18</f>
        <v>77173377.929999992</v>
      </c>
      <c r="H20" s="125">
        <f>'1226'!G21</f>
        <v>2252298.8199999928</v>
      </c>
      <c r="I20" s="119">
        <f>'1226'!I26</f>
        <v>0</v>
      </c>
      <c r="J20" s="117">
        <f t="shared" si="0"/>
        <v>2252298.8199999928</v>
      </c>
      <c r="K20" s="118">
        <f t="shared" si="1"/>
        <v>0</v>
      </c>
      <c r="L20" s="267">
        <f>'1226'!G30</f>
        <v>50000</v>
      </c>
      <c r="M20" s="119">
        <f>'1226'!G31</f>
        <v>2202298.8199999998</v>
      </c>
      <c r="N20" s="184"/>
    </row>
    <row r="21" spans="1:14" ht="30" customHeight="1" x14ac:dyDescent="0.2">
      <c r="A21" s="182">
        <v>1314</v>
      </c>
      <c r="B21" s="183" t="str">
        <f>'1314'!$E$2</f>
        <v>Základní umělecká škola Karla Ditterse Vidnava</v>
      </c>
      <c r="C21" s="270" t="s">
        <v>87</v>
      </c>
      <c r="D21" s="273" t="s">
        <v>88</v>
      </c>
      <c r="E21" s="125">
        <f>'1314'!G16</f>
        <v>10197360.199999999</v>
      </c>
      <c r="F21" s="119">
        <f>'1314'!G17</f>
        <v>0</v>
      </c>
      <c r="G21" s="113">
        <f>'1314'!G18</f>
        <v>10449736.43</v>
      </c>
      <c r="H21" s="125">
        <f>'1314'!G21</f>
        <v>252376.23000000045</v>
      </c>
      <c r="I21" s="119">
        <f>'1314'!I26</f>
        <v>0</v>
      </c>
      <c r="J21" s="117">
        <f t="shared" si="0"/>
        <v>252376.23000000045</v>
      </c>
      <c r="K21" s="118">
        <f t="shared" si="1"/>
        <v>0</v>
      </c>
      <c r="L21" s="267">
        <f>'1314'!G30</f>
        <v>0</v>
      </c>
      <c r="M21" s="119">
        <f>'1314'!G31</f>
        <v>252376.23000000045</v>
      </c>
      <c r="N21" s="184"/>
    </row>
    <row r="22" spans="1:14" ht="30" customHeight="1" x14ac:dyDescent="0.2">
      <c r="A22" s="182">
        <v>1315</v>
      </c>
      <c r="B22" s="183" t="str">
        <f>'1315'!$E$2</f>
        <v>Základní umělecká škola  Franze Schuberta  Zlaté Hory</v>
      </c>
      <c r="C22" s="270" t="s">
        <v>89</v>
      </c>
      <c r="D22" s="273" t="s">
        <v>73</v>
      </c>
      <c r="E22" s="125">
        <f>'1315'!G16</f>
        <v>5674652.5199999996</v>
      </c>
      <c r="F22" s="119">
        <f>'1315'!G17</f>
        <v>0</v>
      </c>
      <c r="G22" s="113">
        <f>'1315'!G18</f>
        <v>5675443.5899999999</v>
      </c>
      <c r="H22" s="125">
        <f>'1315'!G21</f>
        <v>791.07000000029802</v>
      </c>
      <c r="I22" s="119">
        <f>'1315'!I26</f>
        <v>0</v>
      </c>
      <c r="J22" s="117">
        <f t="shared" si="0"/>
        <v>791.07000000029802</v>
      </c>
      <c r="K22" s="118">
        <f t="shared" si="1"/>
        <v>0</v>
      </c>
      <c r="L22" s="267">
        <f>'1315'!G30</f>
        <v>0</v>
      </c>
      <c r="M22" s="119">
        <f>'1315'!G31</f>
        <v>791.07000000029802</v>
      </c>
      <c r="N22" s="184"/>
    </row>
    <row r="23" spans="1:14" ht="30" customHeight="1" x14ac:dyDescent="0.2">
      <c r="A23" s="182">
        <v>1407</v>
      </c>
      <c r="B23" s="183" t="str">
        <f>'1407'!$E$2</f>
        <v>Dětský domov a Školní jídelna, Černá Voda 1</v>
      </c>
      <c r="C23" s="270" t="s">
        <v>91</v>
      </c>
      <c r="D23" s="273" t="s">
        <v>92</v>
      </c>
      <c r="E23" s="125">
        <f>'1407'!G16</f>
        <v>14988364.65</v>
      </c>
      <c r="F23" s="119">
        <f>'1407'!G17</f>
        <v>27714.15</v>
      </c>
      <c r="G23" s="113">
        <f>'1407'!G18</f>
        <v>15009452.02</v>
      </c>
      <c r="H23" s="125">
        <f>'1407'!G21</f>
        <v>21087.36999999918</v>
      </c>
      <c r="I23" s="119">
        <f>'1407'!I26</f>
        <v>0</v>
      </c>
      <c r="J23" s="117">
        <f t="shared" si="0"/>
        <v>21087.36999999918</v>
      </c>
      <c r="K23" s="118">
        <f t="shared" si="1"/>
        <v>0</v>
      </c>
      <c r="L23" s="267">
        <f>'1407'!G30</f>
        <v>0</v>
      </c>
      <c r="M23" s="119">
        <f>'1407'!G31</f>
        <v>21087.37</v>
      </c>
      <c r="N23" s="184"/>
    </row>
    <row r="24" spans="1:14" ht="30" customHeight="1" thickBot="1" x14ac:dyDescent="0.25">
      <c r="A24" s="185">
        <v>1408</v>
      </c>
      <c r="B24" s="186" t="str">
        <f>'1408'!$E$2</f>
        <v>Dětský domov a Školní jídelna,  Jeseník, Priessnitzova 405</v>
      </c>
      <c r="C24" s="271" t="s">
        <v>93</v>
      </c>
      <c r="D24" s="274" t="s">
        <v>71</v>
      </c>
      <c r="E24" s="126">
        <f>'1408'!G16</f>
        <v>20238698.510000002</v>
      </c>
      <c r="F24" s="122">
        <f>'1408'!G17</f>
        <v>28739.26</v>
      </c>
      <c r="G24" s="120">
        <f>'1408'!G18</f>
        <v>20457666.190000001</v>
      </c>
      <c r="H24" s="126">
        <f>'1408'!G21</f>
        <v>218967.6799999997</v>
      </c>
      <c r="I24" s="122">
        <f>'1408'!G23</f>
        <v>0</v>
      </c>
      <c r="J24" s="124">
        <f t="shared" si="0"/>
        <v>218967.6799999997</v>
      </c>
      <c r="K24" s="121">
        <f t="shared" si="1"/>
        <v>0</v>
      </c>
      <c r="L24" s="268">
        <f>'1408'!G30</f>
        <v>0</v>
      </c>
      <c r="M24" s="122">
        <f>'1408'!G31</f>
        <v>218967.6799999997</v>
      </c>
      <c r="N24" s="187"/>
    </row>
    <row r="25" spans="1:14" ht="15.75" thickTop="1" x14ac:dyDescent="0.25">
      <c r="A25" s="107" t="s">
        <v>52</v>
      </c>
      <c r="B25" s="108"/>
      <c r="C25" s="62"/>
      <c r="D25" s="62"/>
      <c r="E25" s="63">
        <f t="shared" ref="E25:N25" si="2">SUM(E13:E24)</f>
        <v>383068282.48999995</v>
      </c>
      <c r="F25" s="109">
        <f t="shared" si="2"/>
        <v>537782.21</v>
      </c>
      <c r="G25" s="74">
        <f t="shared" si="2"/>
        <v>386632065.06999993</v>
      </c>
      <c r="H25" s="63">
        <f>SUM(H13:H24)</f>
        <v>3563782.579999987</v>
      </c>
      <c r="I25" s="74">
        <f t="shared" si="2"/>
        <v>0</v>
      </c>
      <c r="J25" s="110">
        <f t="shared" si="2"/>
        <v>3719534.4099999927</v>
      </c>
      <c r="K25" s="109">
        <f t="shared" si="2"/>
        <v>-155751.83000000566</v>
      </c>
      <c r="L25" s="63">
        <f t="shared" si="2"/>
        <v>104000</v>
      </c>
      <c r="M25" s="111">
        <f t="shared" si="2"/>
        <v>3615534.4100000034</v>
      </c>
      <c r="N25" s="112">
        <f t="shared" si="2"/>
        <v>0</v>
      </c>
    </row>
    <row r="26" spans="1:14" ht="15.75" customHeight="1" thickBot="1" x14ac:dyDescent="0.25">
      <c r="A26" s="64"/>
      <c r="B26" s="65"/>
      <c r="C26" s="17"/>
      <c r="D26" s="17"/>
      <c r="E26" s="66"/>
      <c r="F26" s="43"/>
      <c r="G26" s="42"/>
      <c r="H26" s="41"/>
      <c r="I26" s="42"/>
      <c r="J26" s="84" t="s">
        <v>33</v>
      </c>
      <c r="K26" s="73">
        <f>J25+K25</f>
        <v>3563782.579999987</v>
      </c>
      <c r="L26" s="86" t="s">
        <v>53</v>
      </c>
      <c r="M26" s="85"/>
      <c r="N26" s="67">
        <f>L25+M25+N25</f>
        <v>3719534.4100000034</v>
      </c>
    </row>
    <row r="27" spans="1:14" ht="15" thickTop="1" x14ac:dyDescent="0.2">
      <c r="A27" s="18"/>
      <c r="B27" s="68"/>
      <c r="C27" s="20"/>
      <c r="D27" s="20"/>
      <c r="E27" s="193"/>
      <c r="F27" s="193"/>
      <c r="G27" s="192"/>
      <c r="H27" s="194"/>
      <c r="I27" s="194"/>
      <c r="J27" s="254"/>
      <c r="K27" s="255"/>
      <c r="L27" s="256"/>
      <c r="M27" s="256"/>
      <c r="N27" s="257"/>
    </row>
    <row r="28" spans="1:14" ht="14.25" x14ac:dyDescent="0.2">
      <c r="A28" s="18"/>
      <c r="B28" s="68"/>
      <c r="C28" s="20"/>
      <c r="D28" s="178"/>
      <c r="E28" s="195"/>
      <c r="F28" s="195"/>
      <c r="G28" s="195"/>
      <c r="H28" s="195"/>
      <c r="I28" s="195"/>
      <c r="J28" s="258"/>
      <c r="K28" s="255"/>
      <c r="L28" s="259"/>
      <c r="M28" s="256"/>
      <c r="N28" s="256"/>
    </row>
    <row r="29" spans="1:14" ht="14.25" x14ac:dyDescent="0.2">
      <c r="A29" s="68" t="s">
        <v>106</v>
      </c>
      <c r="B29" s="68"/>
      <c r="C29" s="68"/>
      <c r="D29" s="68"/>
      <c r="E29" s="69"/>
      <c r="F29" s="69"/>
      <c r="G29" s="70"/>
      <c r="H29" s="70"/>
      <c r="I29" s="70"/>
      <c r="J29" s="260"/>
      <c r="K29" s="255"/>
      <c r="L29" s="255"/>
      <c r="M29" s="256"/>
      <c r="N29" s="259"/>
    </row>
    <row r="30" spans="1:14" ht="14.25" customHeight="1" x14ac:dyDescent="0.2">
      <c r="A30" s="68"/>
      <c r="B30" s="75"/>
      <c r="C30" s="75" t="s">
        <v>96</v>
      </c>
      <c r="D30" s="75"/>
      <c r="E30" s="75"/>
      <c r="F30" s="75"/>
      <c r="G30" s="75"/>
      <c r="H30" s="101">
        <f>SUMIF(H13:H24,"&gt;0")</f>
        <v>3719534.4099999927</v>
      </c>
      <c r="I30" s="75" t="s">
        <v>62</v>
      </c>
      <c r="J30" s="275"/>
      <c r="K30" s="262"/>
      <c r="L30" s="263"/>
      <c r="M30" s="256"/>
      <c r="N30" s="255"/>
    </row>
    <row r="31" spans="1:14" ht="14.25" customHeight="1" x14ac:dyDescent="0.2">
      <c r="A31" s="68"/>
      <c r="B31" s="75"/>
      <c r="C31" s="75" t="s">
        <v>107</v>
      </c>
      <c r="D31" s="81"/>
      <c r="E31" s="82"/>
      <c r="F31" s="82"/>
      <c r="G31" s="82"/>
      <c r="H31" s="101">
        <f>SUMIF(H13:H24,"&lt;0")</f>
        <v>-155751.83000000566</v>
      </c>
      <c r="I31" s="75" t="s">
        <v>62</v>
      </c>
      <c r="J31" s="261"/>
      <c r="K31" s="264"/>
      <c r="L31" s="255"/>
      <c r="M31" s="256"/>
      <c r="N31" s="255"/>
    </row>
    <row r="32" spans="1:14" ht="14.25" customHeight="1" x14ac:dyDescent="0.2">
      <c r="A32" s="68"/>
      <c r="B32" s="75"/>
      <c r="C32" s="75" t="s">
        <v>97</v>
      </c>
      <c r="D32" s="81"/>
      <c r="E32" s="82"/>
      <c r="F32" s="82"/>
      <c r="G32" s="82"/>
      <c r="H32" s="75"/>
      <c r="I32" s="75"/>
      <c r="J32" s="261"/>
      <c r="K32" s="262"/>
      <c r="L32" s="255"/>
      <c r="M32" s="256"/>
      <c r="N32" s="255"/>
    </row>
    <row r="33" spans="1:14" ht="14.25" x14ac:dyDescent="0.2">
      <c r="A33" s="68"/>
      <c r="B33" s="75"/>
      <c r="C33" s="75"/>
      <c r="D33" s="75"/>
      <c r="E33" s="75"/>
      <c r="F33" s="75"/>
      <c r="G33" s="75"/>
      <c r="H33" s="75"/>
      <c r="I33" s="75"/>
      <c r="J33" s="263"/>
      <c r="K33" s="255"/>
      <c r="L33" s="255"/>
      <c r="M33" s="256"/>
      <c r="N33" s="255"/>
    </row>
    <row r="34" spans="1:14" ht="14.25" x14ac:dyDescent="0.2">
      <c r="A34" s="68"/>
      <c r="B34" s="75"/>
      <c r="C34" s="75"/>
      <c r="D34" s="75"/>
      <c r="E34" s="75"/>
      <c r="F34" s="75"/>
      <c r="G34" s="75"/>
      <c r="H34" s="75"/>
      <c r="I34" s="75"/>
      <c r="J34" s="261"/>
      <c r="K34" s="255"/>
      <c r="L34" s="255"/>
      <c r="M34" s="256"/>
      <c r="N34" s="255"/>
    </row>
    <row r="35" spans="1:14" ht="14.25" x14ac:dyDescent="0.2">
      <c r="A35" s="68"/>
      <c r="B35" s="75"/>
      <c r="C35" s="75"/>
      <c r="D35" s="75"/>
      <c r="E35" s="75"/>
      <c r="F35" s="75"/>
      <c r="G35" s="75"/>
      <c r="H35" s="75"/>
      <c r="I35" s="75"/>
      <c r="J35" s="256"/>
      <c r="K35" s="256"/>
      <c r="L35" s="256"/>
      <c r="M35" s="256"/>
      <c r="N35" s="256"/>
    </row>
    <row r="36" spans="1:14" ht="14.25" x14ac:dyDescent="0.2">
      <c r="A36" s="68" t="s">
        <v>55</v>
      </c>
      <c r="B36" s="75"/>
      <c r="C36" s="75"/>
      <c r="D36" s="75"/>
      <c r="E36" s="75"/>
      <c r="F36" s="75"/>
      <c r="G36" s="75"/>
      <c r="H36" s="75"/>
      <c r="I36" s="75"/>
      <c r="J36" s="261"/>
      <c r="K36" s="262"/>
      <c r="L36" s="263"/>
      <c r="M36" s="256"/>
      <c r="N36" s="255"/>
    </row>
    <row r="37" spans="1:14" ht="14.25" x14ac:dyDescent="0.2">
      <c r="A37" s="70"/>
      <c r="B37" s="70"/>
      <c r="C37" s="18" t="s">
        <v>96</v>
      </c>
      <c r="D37" s="71"/>
      <c r="E37" s="70"/>
      <c r="F37" s="70"/>
      <c r="G37" s="70"/>
      <c r="H37" s="101">
        <f>SUMIF(J13:J24,"&gt;0")</f>
        <v>3719534.4099999927</v>
      </c>
      <c r="I37" s="4" t="s">
        <v>62</v>
      </c>
      <c r="J37" s="261"/>
      <c r="K37" s="264"/>
      <c r="L37" s="256"/>
      <c r="M37" s="256"/>
      <c r="N37" s="255"/>
    </row>
    <row r="38" spans="1:14" s="7" customFormat="1" ht="14.25" x14ac:dyDescent="0.2">
      <c r="A38" s="70"/>
      <c r="B38" s="70"/>
      <c r="C38" s="4" t="s">
        <v>131</v>
      </c>
      <c r="D38" s="4"/>
      <c r="E38" s="4"/>
      <c r="F38" s="4"/>
      <c r="G38" s="4"/>
      <c r="H38" s="101">
        <f>SUMIF(K13:K24,"&lt;0")</f>
        <v>-155751.83000000566</v>
      </c>
      <c r="I38" s="4" t="s">
        <v>62</v>
      </c>
      <c r="J38" s="261"/>
      <c r="K38" s="262"/>
      <c r="L38" s="256"/>
      <c r="M38" s="256"/>
      <c r="N38" s="255"/>
    </row>
    <row r="39" spans="1:14" x14ac:dyDescent="0.2">
      <c r="C39" s="18" t="s">
        <v>132</v>
      </c>
      <c r="D39" s="83"/>
      <c r="E39" s="4"/>
      <c r="F39" s="4"/>
      <c r="G39" s="4"/>
      <c r="J39" s="263"/>
      <c r="K39" s="262"/>
      <c r="L39" s="256"/>
      <c r="M39" s="256"/>
      <c r="N39" s="256"/>
    </row>
    <row r="40" spans="1:14" s="7" customFormat="1" ht="15" x14ac:dyDescent="0.2">
      <c r="A40" s="72"/>
      <c r="B40" s="72"/>
      <c r="C40" s="10"/>
      <c r="D40" s="10"/>
      <c r="J40" s="256"/>
      <c r="K40" s="256"/>
      <c r="L40" s="256"/>
      <c r="M40" s="256"/>
      <c r="N40" s="256"/>
    </row>
    <row r="41" spans="1:14" s="7" customFormat="1" ht="15.75" x14ac:dyDescent="0.25">
      <c r="A41" s="279"/>
      <c r="B41" s="280"/>
      <c r="C41" s="10"/>
      <c r="D41" s="10"/>
      <c r="J41"/>
      <c r="K41"/>
      <c r="L41"/>
      <c r="M41"/>
      <c r="N41"/>
    </row>
    <row r="42" spans="1:14" s="7" customFormat="1" ht="35.25" customHeight="1" x14ac:dyDescent="0.2">
      <c r="A42" s="281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</row>
    <row r="43" spans="1:14" s="7" customFormat="1" ht="27" customHeight="1" x14ac:dyDescent="0.2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</row>
    <row r="44" spans="1:14" s="10" customFormat="1" ht="15" x14ac:dyDescent="0.2">
      <c r="A44" s="72"/>
      <c r="B44" s="72"/>
      <c r="E44" s="7"/>
      <c r="F44" s="7"/>
      <c r="G44" s="7"/>
      <c r="H44" s="7"/>
      <c r="I44" s="7"/>
      <c r="J44" s="7"/>
      <c r="K44" s="7"/>
      <c r="L44" s="8"/>
      <c r="M44" s="8"/>
      <c r="N44" s="8"/>
    </row>
    <row r="45" spans="1:14" s="10" customFormat="1" ht="15" x14ac:dyDescent="0.2">
      <c r="A45" s="72"/>
      <c r="B45" s="72"/>
      <c r="E45" s="7"/>
      <c r="F45" s="7"/>
      <c r="G45" s="7"/>
      <c r="H45" s="7"/>
      <c r="I45" s="7"/>
      <c r="J45" s="7"/>
      <c r="K45" s="7"/>
      <c r="L45" s="8"/>
      <c r="M45" s="8"/>
      <c r="N45" s="8"/>
    </row>
    <row r="46" spans="1:14" s="10" customFormat="1" ht="15" x14ac:dyDescent="0.2">
      <c r="A46" s="72"/>
      <c r="B46" s="72"/>
      <c r="E46" s="7"/>
      <c r="F46" s="7"/>
      <c r="G46" s="7"/>
      <c r="H46" s="7"/>
      <c r="I46" s="7"/>
      <c r="J46" s="7"/>
      <c r="K46" s="7"/>
      <c r="L46" s="8"/>
      <c r="M46" s="8"/>
      <c r="N46" s="8"/>
    </row>
    <row r="47" spans="1:14" s="10" customFormat="1" ht="15" x14ac:dyDescent="0.2">
      <c r="A47" s="72"/>
      <c r="B47" s="72"/>
      <c r="E47" s="7"/>
      <c r="F47" s="7"/>
      <c r="G47" s="7"/>
      <c r="H47" s="7"/>
      <c r="I47" s="7"/>
      <c r="J47" s="7"/>
      <c r="K47" s="7"/>
      <c r="L47" s="8"/>
      <c r="M47" s="8"/>
      <c r="N47" s="8"/>
    </row>
    <row r="48" spans="1:14" s="10" customFormat="1" ht="15" x14ac:dyDescent="0.2">
      <c r="A48" s="72"/>
      <c r="B48" s="72"/>
      <c r="E48" s="7"/>
      <c r="F48" s="7"/>
      <c r="G48" s="7"/>
      <c r="H48" s="7"/>
      <c r="I48" s="7"/>
      <c r="J48" s="7"/>
      <c r="K48" s="7"/>
      <c r="L48" s="8"/>
      <c r="M48" s="8"/>
      <c r="N48" s="8"/>
    </row>
    <row r="49" spans="1:14" s="10" customFormat="1" ht="15" x14ac:dyDescent="0.2">
      <c r="A49" s="72"/>
      <c r="B49" s="72"/>
      <c r="E49" s="7"/>
      <c r="F49" s="7"/>
      <c r="G49" s="7"/>
      <c r="H49" s="7"/>
      <c r="I49" s="7"/>
      <c r="J49" s="7"/>
      <c r="K49" s="7"/>
      <c r="L49" s="8"/>
      <c r="M49" s="8"/>
      <c r="N49" s="8"/>
    </row>
    <row r="50" spans="1:14" s="10" customFormat="1" ht="15" x14ac:dyDescent="0.2">
      <c r="A50" s="72"/>
      <c r="B50" s="72"/>
      <c r="E50" s="7"/>
      <c r="F50" s="7"/>
      <c r="G50" s="7"/>
      <c r="H50" s="7"/>
      <c r="I50" s="7"/>
      <c r="J50" s="7"/>
      <c r="K50" s="7"/>
      <c r="L50" s="8"/>
      <c r="M50" s="8"/>
      <c r="N50" s="8"/>
    </row>
    <row r="51" spans="1:14" s="10" customFormat="1" ht="15" x14ac:dyDescent="0.2">
      <c r="A51" s="72"/>
      <c r="B51" s="72"/>
      <c r="E51" s="7"/>
      <c r="F51" s="7"/>
      <c r="G51" s="7"/>
      <c r="H51" s="7"/>
      <c r="I51" s="7"/>
      <c r="J51" s="7"/>
      <c r="K51" s="7"/>
      <c r="L51" s="8"/>
      <c r="M51" s="8"/>
      <c r="N51" s="8"/>
    </row>
    <row r="52" spans="1:14" s="10" customFormat="1" ht="15" x14ac:dyDescent="0.2">
      <c r="A52" s="72"/>
      <c r="B52" s="72"/>
      <c r="E52" s="7"/>
      <c r="F52" s="7"/>
      <c r="G52" s="7"/>
      <c r="H52" s="7"/>
      <c r="I52" s="7"/>
      <c r="J52" s="7"/>
      <c r="K52" s="7"/>
      <c r="L52" s="8"/>
      <c r="M52" s="8"/>
      <c r="N52" s="8"/>
    </row>
    <row r="53" spans="1:14" s="10" customFormat="1" ht="15" x14ac:dyDescent="0.2">
      <c r="A53" s="72"/>
      <c r="B53" s="72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14" s="10" customFormat="1" ht="15" x14ac:dyDescent="0.2">
      <c r="A54" s="72"/>
      <c r="B54" s="72"/>
      <c r="E54" s="7"/>
      <c r="F54" s="7"/>
      <c r="G54" s="7"/>
      <c r="H54" s="7"/>
      <c r="I54" s="7"/>
      <c r="J54" s="7"/>
      <c r="K54" s="7"/>
      <c r="L54" s="8"/>
      <c r="M54" s="8"/>
      <c r="N54" s="8"/>
    </row>
    <row r="55" spans="1:14" s="10" customFormat="1" ht="15" x14ac:dyDescent="0.2">
      <c r="A55" s="72"/>
      <c r="B55" s="72"/>
      <c r="E55" s="7"/>
      <c r="F55" s="7"/>
      <c r="G55" s="7"/>
      <c r="H55" s="7"/>
      <c r="I55" s="7"/>
      <c r="J55" s="7"/>
      <c r="K55" s="7"/>
      <c r="L55" s="8"/>
      <c r="M55" s="8"/>
      <c r="N55" s="8"/>
    </row>
    <row r="56" spans="1:14" s="10" customFormat="1" ht="15" x14ac:dyDescent="0.2">
      <c r="A56" s="72"/>
      <c r="B56" s="72"/>
      <c r="E56" s="7"/>
      <c r="F56" s="7"/>
      <c r="G56" s="7"/>
      <c r="H56" s="7"/>
      <c r="I56" s="7"/>
      <c r="J56" s="7"/>
      <c r="K56" s="7"/>
      <c r="L56" s="8"/>
      <c r="M56" s="8"/>
      <c r="N56" s="8"/>
    </row>
    <row r="57" spans="1:14" s="10" customFormat="1" ht="15" x14ac:dyDescent="0.2">
      <c r="A57" s="72"/>
      <c r="B57" s="72"/>
      <c r="E57" s="7"/>
      <c r="F57" s="7"/>
      <c r="G57" s="7"/>
      <c r="H57" s="7"/>
      <c r="I57" s="7"/>
      <c r="J57" s="7"/>
      <c r="K57" s="7"/>
      <c r="L57" s="8"/>
      <c r="M57" s="8"/>
      <c r="N57" s="8"/>
    </row>
    <row r="58" spans="1:14" s="10" customFormat="1" ht="15" x14ac:dyDescent="0.2">
      <c r="A58" s="72"/>
      <c r="B58" s="72"/>
      <c r="E58" s="7"/>
      <c r="F58" s="7"/>
      <c r="G58" s="7"/>
      <c r="H58" s="7"/>
      <c r="I58" s="7"/>
      <c r="J58" s="7"/>
      <c r="K58" s="7"/>
      <c r="L58" s="8"/>
      <c r="M58" s="8"/>
      <c r="N58" s="8"/>
    </row>
    <row r="59" spans="1:14" s="10" customFormat="1" ht="15" x14ac:dyDescent="0.2">
      <c r="A59" s="72"/>
      <c r="B59" s="72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4" s="10" customFormat="1" ht="15" x14ac:dyDescent="0.2">
      <c r="A60" s="72"/>
      <c r="B60" s="72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4" s="10" customFormat="1" ht="15" x14ac:dyDescent="0.2">
      <c r="A61" s="72"/>
      <c r="B61" s="72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4" s="10" customFormat="1" ht="15" x14ac:dyDescent="0.2">
      <c r="A62" s="72"/>
      <c r="B62" s="72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4" s="10" customFormat="1" ht="15" x14ac:dyDescent="0.2">
      <c r="A63" s="72"/>
      <c r="B63" s="72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4" s="10" customFormat="1" ht="15" x14ac:dyDescent="0.2">
      <c r="A64" s="72"/>
      <c r="B64" s="72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2"/>
      <c r="B65" s="72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2"/>
      <c r="B66" s="72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2"/>
      <c r="B67" s="72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2"/>
      <c r="B68" s="72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2"/>
      <c r="B69" s="72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2"/>
      <c r="B70" s="72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2"/>
      <c r="B71" s="72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2"/>
      <c r="B72" s="72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2"/>
      <c r="B73" s="72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2"/>
      <c r="B74" s="72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2"/>
      <c r="B75" s="72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2"/>
      <c r="B76" s="72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2"/>
      <c r="B77" s="72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2"/>
      <c r="B78" s="72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2"/>
      <c r="B79" s="72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2"/>
      <c r="B80" s="72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2"/>
      <c r="B81" s="72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2"/>
      <c r="B82" s="72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2"/>
      <c r="B83" s="72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2"/>
      <c r="B84" s="72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2"/>
      <c r="B85" s="72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2"/>
      <c r="B86" s="72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2"/>
      <c r="B87" s="72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2"/>
      <c r="B88" s="72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2"/>
      <c r="B89" s="72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2"/>
      <c r="B90" s="72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2"/>
      <c r="B91" s="72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2"/>
      <c r="B92" s="72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2"/>
      <c r="B93" s="72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2"/>
      <c r="B94" s="72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2"/>
      <c r="B95" s="72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2"/>
      <c r="B96" s="72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2"/>
      <c r="B97" s="72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2"/>
      <c r="B98" s="72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2"/>
      <c r="B99" s="72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2"/>
      <c r="B100" s="72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2"/>
      <c r="B101" s="72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2"/>
      <c r="B102" s="72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2"/>
      <c r="B103" s="72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2"/>
      <c r="B104" s="72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2"/>
      <c r="B105" s="72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2"/>
      <c r="B106" s="72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2"/>
      <c r="B107" s="72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2"/>
      <c r="B108" s="72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2"/>
      <c r="B109" s="72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2"/>
      <c r="B110" s="72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2"/>
      <c r="B111" s="72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2"/>
      <c r="B112" s="72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2"/>
      <c r="B113" s="72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2"/>
      <c r="B114" s="72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2"/>
      <c r="B115" s="72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2"/>
      <c r="B116" s="72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2"/>
      <c r="B117" s="72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2"/>
      <c r="B118" s="72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2"/>
      <c r="B119" s="72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2"/>
      <c r="B120" s="72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2"/>
      <c r="B121" s="72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2"/>
      <c r="B122" s="72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2"/>
      <c r="B123" s="72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2"/>
      <c r="B124" s="72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2"/>
      <c r="B125" s="72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2"/>
      <c r="B126" s="72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2"/>
      <c r="B127" s="72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2"/>
      <c r="B128" s="72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2"/>
      <c r="B129" s="72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2"/>
      <c r="B130" s="72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2"/>
      <c r="B131" s="72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2"/>
      <c r="B132" s="72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2"/>
      <c r="B133" s="72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2"/>
      <c r="B134" s="72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2"/>
      <c r="B135" s="72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2"/>
      <c r="B136" s="72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2"/>
      <c r="B137" s="72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2"/>
      <c r="B138" s="72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2"/>
      <c r="B139" s="72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2"/>
      <c r="B140" s="72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2"/>
      <c r="B141" s="72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2"/>
      <c r="B142" s="72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2"/>
      <c r="B143" s="72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2"/>
      <c r="B144" s="72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2"/>
      <c r="B145" s="72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2"/>
      <c r="B146" s="72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2"/>
      <c r="B147" s="72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2"/>
      <c r="B148" s="72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2"/>
      <c r="B149" s="72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2"/>
      <c r="B150" s="72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2"/>
      <c r="B151" s="72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2"/>
      <c r="B152" s="72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2"/>
      <c r="B153" s="72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2"/>
      <c r="B154" s="72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2"/>
      <c r="B155" s="72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2"/>
      <c r="B156" s="72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2"/>
      <c r="B157" s="72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2"/>
      <c r="B158" s="72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2"/>
      <c r="B159" s="72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2"/>
      <c r="B160" s="72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2"/>
      <c r="B161" s="72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2"/>
      <c r="B162" s="72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2"/>
      <c r="B163" s="72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2"/>
      <c r="B164" s="72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2"/>
      <c r="B165" s="72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2"/>
      <c r="B166" s="72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2"/>
      <c r="B167" s="72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2"/>
      <c r="B168" s="72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2"/>
      <c r="B169" s="72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2"/>
      <c r="B170" s="72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2"/>
      <c r="B171" s="72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2"/>
      <c r="B172" s="72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2"/>
      <c r="B173" s="72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2"/>
      <c r="B174" s="72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2"/>
      <c r="B175" s="72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2"/>
      <c r="B176" s="72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2"/>
      <c r="B177" s="72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2"/>
      <c r="B178" s="72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2"/>
      <c r="B179" s="72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2"/>
      <c r="B180" s="72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2"/>
      <c r="B181" s="72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2"/>
      <c r="B182" s="72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2"/>
      <c r="B183" s="72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2"/>
      <c r="B184" s="72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2"/>
      <c r="B185" s="72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2"/>
      <c r="B186" s="72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2"/>
      <c r="B187" s="72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2"/>
      <c r="B188" s="72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2"/>
      <c r="B189" s="72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2"/>
      <c r="B190" s="72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2"/>
      <c r="B191" s="72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2"/>
      <c r="B192" s="72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2"/>
      <c r="B193" s="72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2"/>
      <c r="B194" s="72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2"/>
      <c r="B195" s="72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2"/>
      <c r="B196" s="72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2"/>
      <c r="B197" s="72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2"/>
      <c r="B198" s="72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2"/>
      <c r="B199" s="72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2"/>
      <c r="B200" s="72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2"/>
      <c r="B201" s="72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2"/>
      <c r="B202" s="72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2"/>
      <c r="B203" s="72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2"/>
      <c r="B204" s="72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2"/>
      <c r="B205" s="72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2"/>
      <c r="B206" s="72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2"/>
      <c r="B207" s="72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2"/>
      <c r="B208" s="72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2"/>
      <c r="B209" s="72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2"/>
      <c r="B210" s="72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2"/>
      <c r="B211" s="72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2"/>
      <c r="B212" s="72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2"/>
      <c r="B213" s="72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2"/>
      <c r="B214" s="72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2"/>
      <c r="B215" s="72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2"/>
      <c r="B216" s="72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2"/>
      <c r="B217" s="72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2"/>
      <c r="B218" s="72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2"/>
      <c r="B219" s="72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2"/>
      <c r="B220" s="72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2"/>
      <c r="B221" s="72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2"/>
      <c r="B222" s="72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2"/>
      <c r="B223" s="72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2"/>
      <c r="B224" s="72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2"/>
      <c r="B225" s="72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2"/>
      <c r="B226" s="72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2"/>
      <c r="B227" s="72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2"/>
      <c r="B228" s="72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2"/>
      <c r="B229" s="72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2"/>
      <c r="B230" s="72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2"/>
      <c r="B231" s="72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2"/>
      <c r="B232" s="72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2"/>
      <c r="B233" s="72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2"/>
      <c r="B234" s="72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2"/>
      <c r="B235" s="72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2"/>
      <c r="B236" s="72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2"/>
      <c r="B237" s="72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2"/>
      <c r="B238" s="72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2"/>
      <c r="B239" s="72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2"/>
      <c r="B240" s="72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2"/>
      <c r="B241" s="72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2"/>
      <c r="B242" s="72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2"/>
      <c r="B243" s="72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2"/>
      <c r="B244" s="72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2"/>
      <c r="B245" s="72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2"/>
      <c r="B246" s="72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2"/>
      <c r="B247" s="72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2"/>
      <c r="B248" s="72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2"/>
      <c r="B249" s="72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2"/>
      <c r="B250" s="72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2"/>
      <c r="B251" s="72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2"/>
      <c r="B252" s="72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2"/>
      <c r="B253" s="72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2"/>
      <c r="B254" s="72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2"/>
      <c r="B255" s="72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2"/>
      <c r="B256" s="72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2"/>
      <c r="B257" s="72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2"/>
      <c r="B258" s="72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2"/>
      <c r="B259" s="72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2"/>
      <c r="B260" s="72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2"/>
      <c r="B261" s="72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2"/>
      <c r="B262" s="72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2"/>
      <c r="B263" s="72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2"/>
      <c r="B264" s="72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2"/>
      <c r="B265" s="72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2"/>
      <c r="B266" s="72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2"/>
      <c r="B267" s="72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2"/>
      <c r="B268" s="72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2"/>
      <c r="B269" s="72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2"/>
      <c r="B270" s="72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2"/>
      <c r="B271" s="72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2"/>
      <c r="B272" s="72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2"/>
      <c r="B273" s="72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2"/>
      <c r="B274" s="72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2"/>
      <c r="B275" s="72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2"/>
      <c r="B276" s="72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2"/>
      <c r="B277" s="72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2"/>
      <c r="B278" s="72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2"/>
      <c r="B279" s="72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2"/>
      <c r="B280" s="72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2"/>
      <c r="B281" s="72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2"/>
      <c r="B282" s="72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2"/>
      <c r="B283" s="72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2"/>
      <c r="B284" s="72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2"/>
      <c r="B285" s="72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2"/>
      <c r="B286" s="72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2"/>
      <c r="B287" s="72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2"/>
      <c r="B288" s="72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2"/>
      <c r="B289" s="72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2"/>
      <c r="B290" s="72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2"/>
      <c r="B291" s="72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2"/>
      <c r="B292" s="72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2"/>
      <c r="B293" s="72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2"/>
      <c r="B294" s="72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2"/>
      <c r="B295" s="72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2"/>
      <c r="B296" s="72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2"/>
      <c r="B297" s="72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2"/>
      <c r="B298" s="72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2"/>
      <c r="B299" s="72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2"/>
      <c r="B300" s="72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2"/>
      <c r="B301" s="72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2"/>
      <c r="B302" s="72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2"/>
      <c r="B303" s="72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2"/>
      <c r="B304" s="72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2"/>
      <c r="B305" s="72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2"/>
      <c r="B306" s="72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2"/>
      <c r="B307" s="72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2"/>
      <c r="B308" s="72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2"/>
      <c r="B309" s="72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2"/>
      <c r="B310" s="72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2"/>
      <c r="B311" s="72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2"/>
      <c r="B312" s="72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2"/>
      <c r="B313" s="72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2"/>
      <c r="B314" s="72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2"/>
      <c r="B315" s="72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2"/>
      <c r="B316" s="72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2"/>
      <c r="B317" s="72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2"/>
      <c r="B318" s="72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2"/>
      <c r="B319" s="72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2"/>
      <c r="B320" s="72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2"/>
      <c r="B321" s="72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2"/>
      <c r="B322" s="72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2"/>
      <c r="B323" s="72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2"/>
      <c r="B324" s="72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2"/>
      <c r="B325" s="72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2"/>
      <c r="B326" s="72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2"/>
      <c r="B327" s="72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2"/>
      <c r="B328" s="72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2"/>
      <c r="B329" s="72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2"/>
      <c r="B330" s="72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2"/>
      <c r="B331" s="72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2"/>
      <c r="B332" s="72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2"/>
      <c r="B333" s="72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2"/>
      <c r="B334" s="72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2"/>
      <c r="B335" s="72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2"/>
      <c r="B336" s="72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2"/>
      <c r="B337" s="72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2"/>
      <c r="B338" s="72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2"/>
      <c r="B339" s="72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2"/>
      <c r="B340" s="72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2"/>
      <c r="B341" s="72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2"/>
      <c r="B342" s="72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2"/>
      <c r="B343" s="72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2"/>
      <c r="B344" s="72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2"/>
      <c r="B345" s="72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2"/>
      <c r="B346" s="72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2"/>
      <c r="B347" s="72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2"/>
      <c r="B348" s="72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2"/>
      <c r="B349" s="72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2"/>
      <c r="B350" s="72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2"/>
      <c r="B351" s="72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2"/>
      <c r="B352" s="72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2"/>
      <c r="B353" s="72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2"/>
      <c r="B354" s="72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2"/>
      <c r="B355" s="72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2"/>
      <c r="B356" s="72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2"/>
      <c r="B357" s="72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2"/>
      <c r="B358" s="72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2"/>
      <c r="B359" s="72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2"/>
      <c r="B360" s="72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2"/>
      <c r="B361" s="72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2"/>
      <c r="B362" s="72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2"/>
      <c r="B363" s="72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2"/>
      <c r="B364" s="72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2"/>
      <c r="B365" s="72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2"/>
      <c r="B366" s="72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2"/>
      <c r="B367" s="72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2"/>
      <c r="B368" s="72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2"/>
      <c r="B369" s="72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2"/>
      <c r="B370" s="72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2"/>
      <c r="B371" s="72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2"/>
      <c r="B372" s="72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2"/>
      <c r="B373" s="72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2"/>
      <c r="B374" s="72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2"/>
      <c r="B375" s="72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2"/>
      <c r="B376" s="72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2"/>
      <c r="B377" s="72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2"/>
      <c r="B378" s="72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2"/>
      <c r="B379" s="72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2"/>
      <c r="B380" s="72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2"/>
      <c r="B381" s="72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2"/>
      <c r="B382" s="72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2"/>
      <c r="B383" s="72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2"/>
      <c r="B384" s="72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2"/>
      <c r="B385" s="72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2"/>
      <c r="B386" s="72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2"/>
      <c r="B387" s="72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2"/>
      <c r="B388" s="72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2"/>
      <c r="B389" s="72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2"/>
      <c r="B390" s="72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2"/>
      <c r="B391" s="72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2"/>
      <c r="B392" s="72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2"/>
      <c r="B393" s="72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2"/>
      <c r="B394" s="72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2"/>
      <c r="B395" s="72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2"/>
      <c r="B396" s="72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2"/>
      <c r="B397" s="72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2"/>
      <c r="B398" s="72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2"/>
      <c r="B399" s="72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2"/>
      <c r="B400" s="72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2"/>
      <c r="B401" s="72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2"/>
      <c r="B402" s="72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2"/>
      <c r="B403" s="72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2"/>
      <c r="B404" s="72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2"/>
      <c r="B405" s="72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2"/>
      <c r="B406" s="72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2"/>
      <c r="B407" s="72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2"/>
      <c r="B408" s="72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2"/>
      <c r="B409" s="72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2"/>
      <c r="B410" s="72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2"/>
      <c r="B411" s="72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2"/>
      <c r="B412" s="72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2"/>
      <c r="B413" s="72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2"/>
      <c r="B414" s="72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2"/>
      <c r="B415" s="72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2"/>
      <c r="B416" s="72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2"/>
      <c r="B417" s="72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2"/>
      <c r="B418" s="72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2"/>
      <c r="B419" s="72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2"/>
      <c r="B420" s="72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2"/>
      <c r="B421" s="72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2"/>
      <c r="B422" s="72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2"/>
      <c r="B423" s="72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2"/>
      <c r="B424" s="72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2"/>
      <c r="B425" s="72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2"/>
      <c r="B426" s="72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2"/>
      <c r="B427" s="72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2"/>
      <c r="B428" s="72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2"/>
      <c r="B429" s="72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2"/>
      <c r="B430" s="72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2"/>
      <c r="B431" s="72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2"/>
      <c r="B432" s="72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2"/>
      <c r="B433" s="72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2"/>
      <c r="B434" s="72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2"/>
      <c r="B435" s="72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2"/>
      <c r="B436" s="72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2"/>
      <c r="B437" s="72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2"/>
      <c r="B438" s="72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2"/>
      <c r="B439" s="72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2"/>
      <c r="B440" s="72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2"/>
      <c r="B441" s="72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2"/>
      <c r="B442" s="72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2"/>
      <c r="B443" s="72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2"/>
      <c r="B444" s="72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2"/>
      <c r="B445" s="72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2"/>
      <c r="B446" s="72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2"/>
      <c r="B447" s="72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2"/>
      <c r="B448" s="72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2"/>
      <c r="B449" s="72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2"/>
      <c r="B450" s="72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2"/>
      <c r="B451" s="72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2"/>
      <c r="B452" s="72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2"/>
      <c r="B453" s="72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2"/>
      <c r="B454" s="72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2"/>
      <c r="B455" s="72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2"/>
      <c r="B456" s="72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2"/>
      <c r="B457" s="72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2"/>
      <c r="B458" s="72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2"/>
      <c r="B459" s="72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2"/>
      <c r="B460" s="72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2"/>
      <c r="B461" s="72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2"/>
      <c r="B462" s="72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2"/>
      <c r="B463" s="72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2"/>
      <c r="B464" s="72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2"/>
      <c r="B465" s="72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2"/>
      <c r="B466" s="72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2"/>
      <c r="B467" s="72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2"/>
      <c r="B468" s="72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2"/>
      <c r="B469" s="72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2"/>
      <c r="B470" s="72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2"/>
      <c r="B471" s="72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2"/>
      <c r="B472" s="72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2"/>
      <c r="B473" s="72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2"/>
      <c r="B474" s="72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2"/>
      <c r="B475" s="72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2"/>
      <c r="B476" s="72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2"/>
      <c r="B477" s="72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2"/>
      <c r="B478" s="72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2"/>
      <c r="B479" s="72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2"/>
      <c r="B480" s="72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2"/>
      <c r="B481" s="72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2"/>
      <c r="B482" s="72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2"/>
      <c r="B483" s="72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2"/>
      <c r="B484" s="72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2"/>
      <c r="B485" s="72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2"/>
      <c r="B486" s="72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2"/>
      <c r="B487" s="72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2"/>
      <c r="B488" s="72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2"/>
      <c r="B489" s="72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2"/>
      <c r="B490" s="72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2"/>
      <c r="B491" s="72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2"/>
      <c r="B492" s="72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2"/>
      <c r="B493" s="72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2"/>
      <c r="B494" s="72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2"/>
      <c r="B495" s="72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2"/>
      <c r="B496" s="72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2"/>
      <c r="B497" s="72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2"/>
      <c r="B498" s="72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2"/>
      <c r="B499" s="72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2"/>
      <c r="B500" s="72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2"/>
      <c r="B501" s="72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2"/>
      <c r="B502" s="72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2"/>
      <c r="B503" s="72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2"/>
      <c r="B504" s="72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2"/>
      <c r="B505" s="72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2"/>
      <c r="B506" s="72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2"/>
      <c r="B507" s="72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2"/>
      <c r="B508" s="72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2"/>
      <c r="B509" s="72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2"/>
      <c r="B510" s="72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2"/>
      <c r="B511" s="72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2"/>
      <c r="B512" s="72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2"/>
      <c r="B513" s="72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2"/>
      <c r="B514" s="72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2"/>
      <c r="B515" s="72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2"/>
      <c r="B516" s="72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2"/>
      <c r="B517" s="72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2"/>
      <c r="B518" s="72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2"/>
      <c r="B519" s="72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2"/>
      <c r="B520" s="72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2"/>
      <c r="B521" s="72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2"/>
      <c r="B522" s="72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2"/>
      <c r="B523" s="72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2"/>
      <c r="B524" s="72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2"/>
      <c r="B525" s="72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2"/>
      <c r="B526" s="72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2"/>
      <c r="B527" s="72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2"/>
      <c r="B528" s="72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2"/>
      <c r="B529" s="72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2"/>
      <c r="B530" s="72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2"/>
      <c r="B531" s="72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2"/>
      <c r="B532" s="72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2"/>
      <c r="B533" s="72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2"/>
      <c r="B534" s="72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2"/>
      <c r="B535" s="72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2"/>
      <c r="B536" s="72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2"/>
      <c r="B537" s="72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2"/>
      <c r="B538" s="72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2"/>
      <c r="B539" s="72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2"/>
      <c r="B540" s="72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2"/>
      <c r="B541" s="72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2"/>
      <c r="B542" s="72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2"/>
      <c r="B543" s="72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2"/>
      <c r="B544" s="72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2"/>
      <c r="B545" s="72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2"/>
      <c r="B546" s="72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2"/>
      <c r="B547" s="72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2"/>
      <c r="B548" s="72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2"/>
      <c r="B549" s="72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2"/>
      <c r="B550" s="72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2"/>
      <c r="B551" s="72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2"/>
      <c r="B552" s="72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2"/>
      <c r="B553" s="72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2"/>
      <c r="B554" s="72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2"/>
      <c r="B555" s="72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2"/>
      <c r="B556" s="72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2"/>
      <c r="B557" s="72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2"/>
      <c r="B558" s="72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2"/>
      <c r="B559" s="72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2"/>
      <c r="B560" s="72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2"/>
      <c r="B561" s="72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2"/>
      <c r="B562" s="72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2"/>
      <c r="B563" s="72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2"/>
      <c r="B564" s="72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2"/>
      <c r="B565" s="72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2"/>
      <c r="B566" s="72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2"/>
      <c r="B567" s="72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2"/>
      <c r="B568" s="72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2"/>
      <c r="B569" s="72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2"/>
      <c r="B570" s="72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2"/>
      <c r="B571" s="72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2"/>
      <c r="B572" s="72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2"/>
      <c r="B573" s="72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2"/>
      <c r="B574" s="72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2"/>
      <c r="B575" s="72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2"/>
      <c r="B576" s="72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2"/>
      <c r="B577" s="72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2"/>
      <c r="B578" s="72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2"/>
      <c r="B579" s="72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2"/>
      <c r="B580" s="72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2"/>
      <c r="B581" s="72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2"/>
      <c r="B582" s="72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2"/>
      <c r="B583" s="72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2"/>
      <c r="B584" s="72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2"/>
      <c r="B585" s="72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2"/>
      <c r="B586" s="72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2"/>
      <c r="B587" s="72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2"/>
      <c r="B588" s="72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2"/>
      <c r="B589" s="72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2"/>
      <c r="B590" s="72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2"/>
      <c r="B591" s="72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2"/>
      <c r="B592" s="72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2"/>
      <c r="B593" s="72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2"/>
      <c r="B594" s="72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2"/>
      <c r="B595" s="72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2"/>
      <c r="B596" s="72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2"/>
      <c r="B597" s="72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2"/>
      <c r="B598" s="72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2"/>
      <c r="B599" s="72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2"/>
      <c r="B600" s="72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2"/>
      <c r="B601" s="72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2"/>
      <c r="B602" s="72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2"/>
      <c r="B603" s="72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2"/>
      <c r="B604" s="72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2"/>
      <c r="B605" s="72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2"/>
      <c r="B606" s="72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2"/>
      <c r="B607" s="72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2"/>
      <c r="B608" s="72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2"/>
      <c r="B609" s="72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2"/>
      <c r="B610" s="72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2"/>
      <c r="B611" s="72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2"/>
      <c r="B612" s="72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2"/>
      <c r="B613" s="72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2"/>
      <c r="B614" s="72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2"/>
      <c r="B615" s="72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2"/>
      <c r="B616" s="72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2"/>
      <c r="B617" s="72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2"/>
      <c r="B618" s="72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2"/>
      <c r="B619" s="72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2"/>
      <c r="B620" s="72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2"/>
      <c r="B621" s="72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2"/>
      <c r="B622" s="72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2"/>
      <c r="B623" s="72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2"/>
      <c r="B624" s="72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2"/>
      <c r="B625" s="72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2"/>
      <c r="B626" s="72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2"/>
      <c r="B627" s="72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2"/>
      <c r="B628" s="72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2"/>
      <c r="B629" s="72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2"/>
      <c r="B630" s="72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2"/>
      <c r="B631" s="72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2"/>
      <c r="B632" s="72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2"/>
      <c r="B633" s="72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72"/>
      <c r="B634" s="72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72"/>
      <c r="B635" s="72"/>
      <c r="E635" s="7"/>
      <c r="F635" s="7"/>
      <c r="G635" s="7"/>
      <c r="H635" s="7"/>
      <c r="I635" s="7"/>
      <c r="J635" s="7"/>
      <c r="K635" s="7"/>
      <c r="L635" s="8"/>
      <c r="M635" s="8"/>
      <c r="N635" s="8"/>
    </row>
  </sheetData>
  <mergeCells count="12">
    <mergeCell ref="A1:H1"/>
    <mergeCell ref="A41:B41"/>
    <mergeCell ref="A42:N43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" header="0.51181102362204722" footer="0"/>
  <pageSetup paperSize="9" scale="75" firstPageNumber="169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3" tint="0.59999389629810485"/>
  </sheetPr>
  <dimension ref="A1:J244"/>
  <sheetViews>
    <sheetView showGridLines="0" topLeftCell="A34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326" t="s">
        <v>0</v>
      </c>
      <c r="B1" s="326"/>
      <c r="C1" s="326"/>
      <c r="D1" s="326"/>
      <c r="E1" s="326"/>
      <c r="F1" s="326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86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102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852058</v>
      </c>
      <c r="F6" s="321"/>
      <c r="G6" s="133" t="s">
        <v>3</v>
      </c>
      <c r="H6" s="316">
        <v>1314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9658000</v>
      </c>
      <c r="F16" s="322"/>
      <c r="G16" s="6">
        <f>H16+I16</f>
        <v>10197360.199999999</v>
      </c>
      <c r="H16" s="40">
        <v>10197360.199999999</v>
      </c>
      <c r="I16" s="40">
        <v>0</v>
      </c>
      <c r="J16" s="4"/>
    </row>
    <row r="17" spans="1:10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  <c r="J17" s="172"/>
    </row>
    <row r="18" spans="1:10" ht="19.5" x14ac:dyDescent="0.4">
      <c r="A18" s="32" t="s">
        <v>65</v>
      </c>
      <c r="B18" s="3"/>
      <c r="C18" s="3"/>
      <c r="D18" s="3"/>
      <c r="E18" s="319">
        <v>9658000</v>
      </c>
      <c r="F18" s="322"/>
      <c r="G18" s="6">
        <f>H18+I18</f>
        <v>10449736.43</v>
      </c>
      <c r="H18" s="40">
        <v>10449736.43</v>
      </c>
      <c r="I18" s="40">
        <v>0</v>
      </c>
      <c r="J18" s="4"/>
    </row>
    <row r="19" spans="1:10" ht="19.5" x14ac:dyDescent="0.4">
      <c r="A19" s="32"/>
      <c r="B19" s="3"/>
      <c r="C19" s="3"/>
      <c r="D19" s="3"/>
      <c r="E19" s="166"/>
      <c r="F19" s="167"/>
      <c r="G19" s="5"/>
      <c r="H19" s="40"/>
      <c r="I19" s="40"/>
      <c r="J19" s="4"/>
    </row>
    <row r="20" spans="1:10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252376.23000000045</v>
      </c>
      <c r="H20" s="137">
        <f>H18-H16+H17</f>
        <v>252376.23000000045</v>
      </c>
      <c r="I20" s="137">
        <f>I18-I16+I17</f>
        <v>0</v>
      </c>
      <c r="J20" s="174"/>
    </row>
    <row r="21" spans="1:10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252376.23000000045</v>
      </c>
      <c r="H21" s="137">
        <f>H20-H17</f>
        <v>252376.23000000045</v>
      </c>
      <c r="I21" s="137">
        <f>I20-I17</f>
        <v>0</v>
      </c>
      <c r="J21" s="17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0" x14ac:dyDescent="0.2">
      <c r="J23" s="175"/>
    </row>
    <row r="24" spans="1:10" ht="18.75" x14ac:dyDescent="0.4">
      <c r="A24" s="30" t="s">
        <v>68</v>
      </c>
      <c r="B24" s="34"/>
      <c r="C24" s="31"/>
      <c r="D24" s="34"/>
      <c r="E24" s="34"/>
      <c r="J24" s="175"/>
    </row>
    <row r="25" spans="1:10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252376.23000000045</v>
      </c>
      <c r="H25" s="141">
        <f>H21</f>
        <v>252376.23000000045</v>
      </c>
      <c r="I25" s="141">
        <f>I21-I26</f>
        <v>0</v>
      </c>
    </row>
    <row r="26" spans="1:10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</row>
    <row r="27" spans="1:10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</row>
    <row r="28" spans="1:10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</row>
    <row r="29" spans="1:10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252376.23000000045</v>
      </c>
      <c r="H29" s="145"/>
      <c r="I29" s="144"/>
      <c r="J29" s="175"/>
    </row>
    <row r="30" spans="1:10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  <c r="J30" s="174"/>
    </row>
    <row r="31" spans="1:10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252376.23000000045</v>
      </c>
      <c r="H31" s="145"/>
      <c r="I31" s="144"/>
      <c r="J31" s="177"/>
    </row>
    <row r="32" spans="1:10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0</v>
      </c>
      <c r="H33" s="156"/>
      <c r="I33" s="156"/>
      <c r="J33" s="173"/>
    </row>
    <row r="34" spans="1:10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250000</v>
      </c>
      <c r="G38" s="49">
        <v>221787.93</v>
      </c>
      <c r="H38" s="50"/>
      <c r="I38" s="245">
        <f t="shared" ref="I38:I42" si="0">IF(F38=0,"nerozp.",G38/F38)</f>
        <v>0.88715171999999998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38000</v>
      </c>
      <c r="G39" s="49">
        <v>36973</v>
      </c>
      <c r="H39" s="50"/>
      <c r="I39" s="245">
        <f t="shared" si="0"/>
        <v>0.97297368421052632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0</v>
      </c>
      <c r="G41" s="49">
        <v>0</v>
      </c>
      <c r="H41" s="50"/>
      <c r="I41" s="245" t="str">
        <f t="shared" si="0"/>
        <v>nerozp.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27" customHeight="1" x14ac:dyDescent="0.2">
      <c r="A44" s="157" t="s">
        <v>56</v>
      </c>
      <c r="B44" s="310" t="s">
        <v>140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86822.6</v>
      </c>
      <c r="F50" s="228">
        <v>0</v>
      </c>
      <c r="G50" s="229">
        <v>0</v>
      </c>
      <c r="H50" s="229">
        <f t="shared" ref="H50:H53" si="2">E50+F50-G50</f>
        <v>86822.6</v>
      </c>
      <c r="I50" s="230">
        <v>86822.6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377005.41</v>
      </c>
      <c r="F51" s="234">
        <v>133548.68</v>
      </c>
      <c r="G51" s="235">
        <v>242376</v>
      </c>
      <c r="H51" s="235">
        <f t="shared" si="2"/>
        <v>268178.08999999997</v>
      </c>
      <c r="I51" s="236">
        <v>262328.31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1179668.72</v>
      </c>
      <c r="F52" s="234">
        <v>0</v>
      </c>
      <c r="G52" s="235">
        <v>283360.5</v>
      </c>
      <c r="H52" s="235">
        <f t="shared" si="2"/>
        <v>896308.22</v>
      </c>
      <c r="I52" s="236">
        <v>896308.22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127037</v>
      </c>
      <c r="F53" s="234">
        <v>0</v>
      </c>
      <c r="G53" s="235">
        <v>0</v>
      </c>
      <c r="H53" s="235">
        <f t="shared" si="2"/>
        <v>127037</v>
      </c>
      <c r="I53" s="236">
        <v>127037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1770533.73</v>
      </c>
      <c r="F54" s="240">
        <f>F50+F51+F52+F53</f>
        <v>133548.68</v>
      </c>
      <c r="G54" s="241">
        <f>G50+G51+G52+G53</f>
        <v>525736.5</v>
      </c>
      <c r="H54" s="241">
        <f>H50+H51+H52+H53</f>
        <v>1378345.91</v>
      </c>
      <c r="I54" s="242">
        <f>SUM(I50:I53)</f>
        <v>1372496.13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B44:I44"/>
    <mergeCell ref="E16:F16"/>
    <mergeCell ref="E18:F18"/>
    <mergeCell ref="C29:E29"/>
    <mergeCell ref="C32:F32"/>
    <mergeCell ref="B33:F33"/>
    <mergeCell ref="A25:F25"/>
    <mergeCell ref="A1:F1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H45:I45"/>
    <mergeCell ref="A34:I34"/>
  </mergeCells>
  <pageMargins left="0.39370078740157483" right="0" top="0.39370078740157483" bottom="0" header="0.51181102362204722" footer="0"/>
  <pageSetup paperSize="9" scale="75" firstPageNumber="17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3" tint="0.59999389629810485"/>
  </sheetPr>
  <dimension ref="A1:I244"/>
  <sheetViews>
    <sheetView showGridLines="0" topLeftCell="A20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103</v>
      </c>
      <c r="F2" s="314"/>
      <c r="G2" s="314"/>
      <c r="H2" s="314"/>
      <c r="I2" s="314"/>
    </row>
    <row r="3" spans="1:9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104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60780495</v>
      </c>
      <c r="F6" s="321"/>
      <c r="G6" s="133" t="s">
        <v>3</v>
      </c>
      <c r="H6" s="316">
        <v>1315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4863000</v>
      </c>
      <c r="F16" s="322"/>
      <c r="G16" s="6">
        <f>H16+I16</f>
        <v>5674652.5199999996</v>
      </c>
      <c r="H16" s="40">
        <v>5674652.5199999996</v>
      </c>
      <c r="I16" s="40">
        <v>0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</row>
    <row r="18" spans="1:9" ht="19.5" x14ac:dyDescent="0.4">
      <c r="A18" s="32" t="s">
        <v>65</v>
      </c>
      <c r="B18" s="3"/>
      <c r="C18" s="3"/>
      <c r="D18" s="3"/>
      <c r="E18" s="319">
        <v>4863000</v>
      </c>
      <c r="F18" s="322"/>
      <c r="G18" s="6">
        <f>H18+I18</f>
        <v>5675443.5899999999</v>
      </c>
      <c r="H18" s="40">
        <v>5675443.5899999999</v>
      </c>
      <c r="I18" s="40">
        <v>0</v>
      </c>
    </row>
    <row r="19" spans="1:9" ht="19.5" x14ac:dyDescent="0.4">
      <c r="A19" s="32"/>
      <c r="B19" s="3"/>
      <c r="C19" s="3"/>
      <c r="D19" s="3"/>
      <c r="E19" s="166"/>
      <c r="F19" s="167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791.07000000029802</v>
      </c>
      <c r="H20" s="137">
        <f>H18-H16+H17</f>
        <v>791.07000000029802</v>
      </c>
      <c r="I20" s="137">
        <f>I18-I16+I17</f>
        <v>0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791.07000000029802</v>
      </c>
      <c r="H21" s="137">
        <f>H20-H17</f>
        <v>791.07000000029802</v>
      </c>
      <c r="I21" s="137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791.07000000029802</v>
      </c>
      <c r="H25" s="141">
        <f>H21</f>
        <v>791.07000000029802</v>
      </c>
      <c r="I25" s="141">
        <f>I21-I26</f>
        <v>0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791.07000000029802</v>
      </c>
      <c r="H29" s="145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791.07000000029802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9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0</v>
      </c>
      <c r="H33" s="156"/>
      <c r="I33" s="156"/>
    </row>
    <row r="34" spans="1:9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9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9" ht="16.5" x14ac:dyDescent="0.35">
      <c r="A38" s="206" t="s">
        <v>114</v>
      </c>
      <c r="B38" s="36"/>
      <c r="C38" s="2"/>
      <c r="D38" s="51"/>
      <c r="E38" s="51"/>
      <c r="F38" s="49">
        <v>0</v>
      </c>
      <c r="G38" s="49">
        <v>0</v>
      </c>
      <c r="H38" s="50"/>
      <c r="I38" s="245" t="str">
        <f t="shared" ref="I38:I42" si="0">IF(F38=0,"nerozp.",G38/F38)</f>
        <v>nerozp.</v>
      </c>
    </row>
    <row r="39" spans="1:9" ht="16.5" x14ac:dyDescent="0.35">
      <c r="A39" s="206" t="s">
        <v>115</v>
      </c>
      <c r="B39" s="36"/>
      <c r="C39" s="2"/>
      <c r="D39" s="51"/>
      <c r="E39" s="51"/>
      <c r="F39" s="49">
        <v>28000</v>
      </c>
      <c r="G39" s="49">
        <v>28400</v>
      </c>
      <c r="H39" s="50"/>
      <c r="I39" s="245">
        <f t="shared" si="0"/>
        <v>1.0142857142857142</v>
      </c>
    </row>
    <row r="40" spans="1:9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9" ht="16.5" x14ac:dyDescent="0.35">
      <c r="A41" s="206" t="s">
        <v>57</v>
      </c>
      <c r="B41" s="36"/>
      <c r="C41" s="2"/>
      <c r="D41" s="48"/>
      <c r="E41" s="48"/>
      <c r="F41" s="49">
        <v>420</v>
      </c>
      <c r="G41" s="49">
        <v>420</v>
      </c>
      <c r="H41" s="50"/>
      <c r="I41" s="245">
        <f t="shared" si="0"/>
        <v>1</v>
      </c>
    </row>
    <row r="42" spans="1:9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9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9" ht="27" customHeight="1" x14ac:dyDescent="0.2">
      <c r="A44" s="157" t="s">
        <v>56</v>
      </c>
      <c r="B44" s="310" t="s">
        <v>128</v>
      </c>
      <c r="C44" s="310"/>
      <c r="D44" s="310"/>
      <c r="E44" s="310"/>
      <c r="F44" s="310"/>
      <c r="G44" s="310"/>
      <c r="H44" s="310"/>
      <c r="I44" s="310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9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9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9" x14ac:dyDescent="0.2">
      <c r="A48" s="214"/>
      <c r="B48" s="158"/>
      <c r="C48" s="158"/>
      <c r="D48" s="158"/>
      <c r="E48" s="215"/>
      <c r="F48" s="304"/>
      <c r="G48" s="219"/>
      <c r="H48" s="219"/>
      <c r="I48" s="220"/>
    </row>
    <row r="49" spans="1:9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9" ht="13.5" thickTop="1" x14ac:dyDescent="0.2">
      <c r="A50" s="225"/>
      <c r="B50" s="226"/>
      <c r="C50" s="226" t="s">
        <v>15</v>
      </c>
      <c r="D50" s="226"/>
      <c r="E50" s="227">
        <v>15675</v>
      </c>
      <c r="F50" s="228">
        <v>2079</v>
      </c>
      <c r="G50" s="229">
        <v>0</v>
      </c>
      <c r="H50" s="229">
        <f t="shared" ref="H50:H53" si="2">E50+F50-G50</f>
        <v>17754</v>
      </c>
      <c r="I50" s="230">
        <v>17754</v>
      </c>
    </row>
    <row r="51" spans="1:9" x14ac:dyDescent="0.2">
      <c r="A51" s="231"/>
      <c r="B51" s="232"/>
      <c r="C51" s="232" t="s">
        <v>20</v>
      </c>
      <c r="D51" s="232"/>
      <c r="E51" s="233">
        <v>28987.919999999998</v>
      </c>
      <c r="F51" s="234">
        <v>60230.38</v>
      </c>
      <c r="G51" s="235">
        <v>71649</v>
      </c>
      <c r="H51" s="235">
        <f t="shared" si="2"/>
        <v>17569.299999999988</v>
      </c>
      <c r="I51" s="236">
        <v>17569.3</v>
      </c>
    </row>
    <row r="52" spans="1:9" x14ac:dyDescent="0.2">
      <c r="A52" s="231"/>
      <c r="B52" s="232"/>
      <c r="C52" s="232" t="s">
        <v>60</v>
      </c>
      <c r="D52" s="232"/>
      <c r="E52" s="233">
        <v>579836.77</v>
      </c>
      <c r="F52" s="234">
        <v>8317.58</v>
      </c>
      <c r="G52" s="235">
        <v>298525.82</v>
      </c>
      <c r="H52" s="235">
        <f t="shared" si="2"/>
        <v>289628.52999999997</v>
      </c>
      <c r="I52" s="236">
        <v>289628.53000000003</v>
      </c>
    </row>
    <row r="53" spans="1:9" x14ac:dyDescent="0.2">
      <c r="A53" s="231"/>
      <c r="B53" s="232"/>
      <c r="C53" s="232" t="s">
        <v>58</v>
      </c>
      <c r="D53" s="232"/>
      <c r="E53" s="233">
        <v>51042.1</v>
      </c>
      <c r="F53" s="234">
        <v>420</v>
      </c>
      <c r="G53" s="235">
        <v>420</v>
      </c>
      <c r="H53" s="235">
        <f t="shared" si="2"/>
        <v>51042.1</v>
      </c>
      <c r="I53" s="236">
        <v>51042.1</v>
      </c>
    </row>
    <row r="54" spans="1:9" ht="18.75" thickBot="1" x14ac:dyDescent="0.4">
      <c r="A54" s="237" t="s">
        <v>11</v>
      </c>
      <c r="B54" s="238"/>
      <c r="C54" s="238"/>
      <c r="D54" s="238"/>
      <c r="E54" s="239">
        <f>E50+E51+E52+E53</f>
        <v>675541.79</v>
      </c>
      <c r="F54" s="240">
        <f>F50+F51+F52+F53</f>
        <v>71046.959999999992</v>
      </c>
      <c r="G54" s="241">
        <f>G50+G51+G52+G53</f>
        <v>370594.82</v>
      </c>
      <c r="H54" s="241">
        <f>H50+H51+H52+H53</f>
        <v>375993.92999999993</v>
      </c>
      <c r="I54" s="242">
        <f>SUM(I50:I53)</f>
        <v>375993.93</v>
      </c>
    </row>
    <row r="55" spans="1:9" ht="13.5" thickTop="1" x14ac:dyDescent="0.2">
      <c r="G55" s="159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8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4" tint="0.39997558519241921"/>
  </sheetPr>
  <dimension ref="A1:J244"/>
  <sheetViews>
    <sheetView showGridLines="0" topLeftCell="A23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90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125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49589741</v>
      </c>
      <c r="F6" s="321"/>
      <c r="G6" s="133" t="s">
        <v>3</v>
      </c>
      <c r="H6" s="316">
        <v>1407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14474000</v>
      </c>
      <c r="F16" s="322"/>
      <c r="G16" s="6">
        <f>H16+I16</f>
        <v>14988364.65</v>
      </c>
      <c r="H16" s="40">
        <v>14988364.65</v>
      </c>
      <c r="I16" s="40">
        <v>0</v>
      </c>
      <c r="J16" s="4"/>
    </row>
    <row r="17" spans="1:10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27714.15</v>
      </c>
      <c r="H17" s="91">
        <v>27714.15</v>
      </c>
      <c r="I17" s="91">
        <v>0</v>
      </c>
      <c r="J17" s="172"/>
    </row>
    <row r="18" spans="1:10" ht="19.5" x14ac:dyDescent="0.4">
      <c r="A18" s="32" t="s">
        <v>65</v>
      </c>
      <c r="B18" s="3"/>
      <c r="C18" s="3"/>
      <c r="D18" s="3"/>
      <c r="E18" s="319">
        <v>14474000</v>
      </c>
      <c r="F18" s="322"/>
      <c r="G18" s="6">
        <f>H18+I18</f>
        <v>15009452.02</v>
      </c>
      <c r="H18" s="40">
        <v>15009452.02</v>
      </c>
      <c r="I18" s="40">
        <v>0</v>
      </c>
      <c r="J18" s="4"/>
    </row>
    <row r="19" spans="1:10" ht="19.5" x14ac:dyDescent="0.4">
      <c r="A19" s="32"/>
      <c r="B19" s="3"/>
      <c r="C19" s="3"/>
      <c r="D19" s="3"/>
      <c r="E19" s="166"/>
      <c r="F19" s="167"/>
      <c r="G19" s="5"/>
      <c r="H19" s="40"/>
      <c r="I19" s="40"/>
      <c r="J19" s="4"/>
    </row>
    <row r="20" spans="1:10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48801.519999999182</v>
      </c>
      <c r="H20" s="137">
        <f>H18-H16+H17</f>
        <v>48801.519999999182</v>
      </c>
      <c r="I20" s="137">
        <f>I18-I16+I17</f>
        <v>0</v>
      </c>
      <c r="J20" s="174"/>
    </row>
    <row r="21" spans="1:10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21087.36999999918</v>
      </c>
      <c r="H21" s="137">
        <f>H20-H17</f>
        <v>21087.36999999918</v>
      </c>
      <c r="I21" s="137">
        <f>I20-I17</f>
        <v>0</v>
      </c>
      <c r="J21" s="17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0" x14ac:dyDescent="0.2">
      <c r="J23" s="175"/>
    </row>
    <row r="24" spans="1:10" ht="18.75" x14ac:dyDescent="0.4">
      <c r="A24" s="30" t="s">
        <v>68</v>
      </c>
      <c r="B24" s="34"/>
      <c r="C24" s="31"/>
      <c r="D24" s="34"/>
      <c r="E24" s="34"/>
      <c r="J24" s="175"/>
    </row>
    <row r="25" spans="1:10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21087.36999999918</v>
      </c>
      <c r="H25" s="141">
        <f>H21</f>
        <v>21087.36999999918</v>
      </c>
      <c r="I25" s="141">
        <f>I21-I26</f>
        <v>0</v>
      </c>
    </row>
    <row r="26" spans="1:10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</row>
    <row r="27" spans="1:10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</row>
    <row r="28" spans="1:10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</row>
    <row r="29" spans="1:10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21087.37</v>
      </c>
      <c r="H29" s="145"/>
      <c r="I29" s="144"/>
      <c r="J29" s="175"/>
    </row>
    <row r="30" spans="1:10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  <c r="J30" s="174"/>
    </row>
    <row r="31" spans="1:10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21087.37</v>
      </c>
      <c r="H31" s="145"/>
      <c r="I31" s="144"/>
      <c r="J31" s="177"/>
    </row>
    <row r="32" spans="1:10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0</v>
      </c>
      <c r="H33" s="156"/>
      <c r="I33" s="156"/>
      <c r="J33" s="173"/>
    </row>
    <row r="34" spans="1:10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330000</v>
      </c>
      <c r="G38" s="49">
        <v>329316.88</v>
      </c>
      <c r="H38" s="50"/>
      <c r="I38" s="245">
        <f t="shared" ref="I38:I42" si="0">IF(F38=0,"nerozp.",G38/F38)</f>
        <v>0.99792993939393937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133000</v>
      </c>
      <c r="G39" s="49">
        <v>110834</v>
      </c>
      <c r="H39" s="50"/>
      <c r="I39" s="245">
        <f t="shared" si="0"/>
        <v>0.8333383458646616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144165</v>
      </c>
      <c r="G41" s="49">
        <v>144165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27" customHeight="1" x14ac:dyDescent="0.2">
      <c r="A44" s="157" t="s">
        <v>56</v>
      </c>
      <c r="B44" s="310" t="s">
        <v>141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42000</v>
      </c>
      <c r="F50" s="228">
        <v>0</v>
      </c>
      <c r="G50" s="229">
        <v>0</v>
      </c>
      <c r="H50" s="229">
        <f t="shared" ref="H50:H53" si="2">E50+F50-G50</f>
        <v>42000</v>
      </c>
      <c r="I50" s="230">
        <v>42000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158711.01999999999</v>
      </c>
      <c r="F51" s="234">
        <v>170691.34</v>
      </c>
      <c r="G51" s="235">
        <v>156227</v>
      </c>
      <c r="H51" s="235">
        <f t="shared" si="2"/>
        <v>173175.36</v>
      </c>
      <c r="I51" s="236">
        <v>155796.44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1119013.57</v>
      </c>
      <c r="F52" s="234">
        <v>429927.03</v>
      </c>
      <c r="G52" s="235">
        <v>363809</v>
      </c>
      <c r="H52" s="235">
        <f t="shared" si="2"/>
        <v>1185131.6000000001</v>
      </c>
      <c r="I52" s="236">
        <v>1185131.6000000001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38416.589999999997</v>
      </c>
      <c r="F53" s="234">
        <v>364165</v>
      </c>
      <c r="G53" s="235">
        <v>364165</v>
      </c>
      <c r="H53" s="235">
        <f t="shared" si="2"/>
        <v>38416.589999999967</v>
      </c>
      <c r="I53" s="236">
        <v>38416.589999999997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1358141.1800000002</v>
      </c>
      <c r="F54" s="240">
        <f>F50+F51+F52+F53</f>
        <v>964783.37</v>
      </c>
      <c r="G54" s="241">
        <f>G50+G51+G52+G53</f>
        <v>884201</v>
      </c>
      <c r="H54" s="241">
        <f>H50+H51+H52+H53</f>
        <v>1438723.5499999998</v>
      </c>
      <c r="I54" s="242">
        <f>SUM(I50:I53)</f>
        <v>1421344.6300000001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8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theme="3" tint="0.59999389629810485"/>
  </sheetPr>
  <dimension ref="A1:I244"/>
  <sheetViews>
    <sheetView showGridLines="0" topLeftCell="A26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105</v>
      </c>
      <c r="F2" s="314"/>
      <c r="G2" s="314"/>
      <c r="H2" s="314"/>
      <c r="I2" s="314"/>
    </row>
    <row r="3" spans="1:9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126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60045086</v>
      </c>
      <c r="F6" s="321"/>
      <c r="G6" s="133" t="s">
        <v>3</v>
      </c>
      <c r="H6" s="316">
        <v>1408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18177000</v>
      </c>
      <c r="F16" s="322"/>
      <c r="G16" s="6">
        <f>H16+I16</f>
        <v>20238698.510000002</v>
      </c>
      <c r="H16" s="40">
        <v>20238698.510000002</v>
      </c>
      <c r="I16" s="40">
        <v>0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28739.26</v>
      </c>
      <c r="H17" s="91">
        <v>28739.26</v>
      </c>
      <c r="I17" s="91">
        <v>0</v>
      </c>
    </row>
    <row r="18" spans="1:9" ht="19.5" x14ac:dyDescent="0.4">
      <c r="A18" s="32" t="s">
        <v>65</v>
      </c>
      <c r="B18" s="3"/>
      <c r="C18" s="3"/>
      <c r="D18" s="3"/>
      <c r="E18" s="319">
        <v>18177000</v>
      </c>
      <c r="F18" s="322"/>
      <c r="G18" s="6">
        <f>H18+I18</f>
        <v>20457666.190000001</v>
      </c>
      <c r="H18" s="40">
        <v>20457666.190000001</v>
      </c>
      <c r="I18" s="40">
        <v>0</v>
      </c>
    </row>
    <row r="19" spans="1:9" ht="19.5" x14ac:dyDescent="0.4">
      <c r="A19" s="32"/>
      <c r="B19" s="3"/>
      <c r="C19" s="3"/>
      <c r="D19" s="3"/>
      <c r="E19" s="166"/>
      <c r="F19" s="167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247706.93999999971</v>
      </c>
      <c r="H20" s="137">
        <f>H18-H16+H17</f>
        <v>247706.93999999971</v>
      </c>
      <c r="I20" s="137">
        <f>I18-I16+I17</f>
        <v>0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218967.6799999997</v>
      </c>
      <c r="H21" s="137">
        <f>H20-H17</f>
        <v>218967.6799999997</v>
      </c>
      <c r="I21" s="137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218967.6799999997</v>
      </c>
      <c r="H25" s="141">
        <f>H21</f>
        <v>218967.6799999997</v>
      </c>
      <c r="I25" s="141">
        <f>I21-I26</f>
        <v>0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218967.6799999997</v>
      </c>
      <c r="H29" s="145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218967.6799999997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9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0</v>
      </c>
      <c r="H33" s="156"/>
      <c r="I33" s="156"/>
    </row>
    <row r="34" spans="1:9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9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9" ht="16.5" x14ac:dyDescent="0.35">
      <c r="A38" s="206" t="s">
        <v>114</v>
      </c>
      <c r="B38" s="36"/>
      <c r="C38" s="2"/>
      <c r="D38" s="51"/>
      <c r="E38" s="51"/>
      <c r="F38" s="49">
        <v>450000</v>
      </c>
      <c r="G38" s="49">
        <v>231825.94</v>
      </c>
      <c r="H38" s="50"/>
      <c r="I38" s="245">
        <f t="shared" ref="I38:I42" si="0">IF(F38=0,"nerozp.",G38/F38)</f>
        <v>0.51516875555555552</v>
      </c>
    </row>
    <row r="39" spans="1:9" ht="16.5" x14ac:dyDescent="0.35">
      <c r="A39" s="206" t="s">
        <v>115</v>
      </c>
      <c r="B39" s="36"/>
      <c r="C39" s="2"/>
      <c r="D39" s="51"/>
      <c r="E39" s="51"/>
      <c r="F39" s="49">
        <v>300000</v>
      </c>
      <c r="G39" s="49">
        <v>149282</v>
      </c>
      <c r="H39" s="50"/>
      <c r="I39" s="245">
        <f t="shared" si="0"/>
        <v>0.49760666666666664</v>
      </c>
    </row>
    <row r="40" spans="1:9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9" ht="16.5" x14ac:dyDescent="0.35">
      <c r="A41" s="206" t="s">
        <v>57</v>
      </c>
      <c r="B41" s="36"/>
      <c r="C41" s="2"/>
      <c r="D41" s="48"/>
      <c r="E41" s="48"/>
      <c r="F41" s="49">
        <v>41184</v>
      </c>
      <c r="G41" s="49">
        <v>41184</v>
      </c>
      <c r="H41" s="50"/>
      <c r="I41" s="245">
        <f t="shared" si="0"/>
        <v>1</v>
      </c>
    </row>
    <row r="42" spans="1:9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9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9" ht="43.9" customHeight="1" x14ac:dyDescent="0.2">
      <c r="A44" s="157" t="s">
        <v>56</v>
      </c>
      <c r="B44" s="310" t="s">
        <v>142</v>
      </c>
      <c r="C44" s="310"/>
      <c r="D44" s="310"/>
      <c r="E44" s="310"/>
      <c r="F44" s="310"/>
      <c r="G44" s="310"/>
      <c r="H44" s="310"/>
      <c r="I44" s="310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9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9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9" x14ac:dyDescent="0.2">
      <c r="A48" s="214"/>
      <c r="B48" s="158"/>
      <c r="C48" s="158"/>
      <c r="D48" s="158"/>
      <c r="E48" s="215"/>
      <c r="F48" s="304"/>
      <c r="G48" s="219"/>
      <c r="H48" s="219"/>
      <c r="I48" s="220"/>
    </row>
    <row r="49" spans="1:9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9" ht="13.5" thickTop="1" x14ac:dyDescent="0.2">
      <c r="A50" s="225"/>
      <c r="B50" s="226"/>
      <c r="C50" s="226" t="s">
        <v>15</v>
      </c>
      <c r="D50" s="226"/>
      <c r="E50" s="227">
        <v>6000</v>
      </c>
      <c r="F50" s="228">
        <v>0</v>
      </c>
      <c r="G50" s="229">
        <v>0</v>
      </c>
      <c r="H50" s="229">
        <f t="shared" ref="H50:H53" si="2">E50+F50-G50</f>
        <v>6000</v>
      </c>
      <c r="I50" s="230">
        <v>6000</v>
      </c>
    </row>
    <row r="51" spans="1:9" x14ac:dyDescent="0.2">
      <c r="A51" s="231"/>
      <c r="B51" s="232"/>
      <c r="C51" s="232" t="s">
        <v>20</v>
      </c>
      <c r="D51" s="232"/>
      <c r="E51" s="233">
        <v>182008.52</v>
      </c>
      <c r="F51" s="234">
        <v>246246.24</v>
      </c>
      <c r="G51" s="235">
        <v>220718</v>
      </c>
      <c r="H51" s="235">
        <f t="shared" si="2"/>
        <v>207536.76</v>
      </c>
      <c r="I51" s="236">
        <v>207536.76</v>
      </c>
    </row>
    <row r="52" spans="1:9" x14ac:dyDescent="0.2">
      <c r="A52" s="231"/>
      <c r="B52" s="232"/>
      <c r="C52" s="232" t="s">
        <v>60</v>
      </c>
      <c r="D52" s="232"/>
      <c r="E52" s="233">
        <v>653424.98</v>
      </c>
      <c r="F52" s="234">
        <v>331872.64000000001</v>
      </c>
      <c r="G52" s="235">
        <v>241525</v>
      </c>
      <c r="H52" s="235">
        <f t="shared" si="2"/>
        <v>743772.62</v>
      </c>
      <c r="I52" s="236">
        <v>743772.62</v>
      </c>
    </row>
    <row r="53" spans="1:9" x14ac:dyDescent="0.2">
      <c r="A53" s="231"/>
      <c r="B53" s="232"/>
      <c r="C53" s="232" t="s">
        <v>58</v>
      </c>
      <c r="D53" s="232"/>
      <c r="E53" s="233">
        <v>225173.69</v>
      </c>
      <c r="F53" s="234">
        <v>41184</v>
      </c>
      <c r="G53" s="235">
        <v>61534</v>
      </c>
      <c r="H53" s="235">
        <f t="shared" si="2"/>
        <v>204823.69</v>
      </c>
      <c r="I53" s="236">
        <v>204823.69</v>
      </c>
    </row>
    <row r="54" spans="1:9" ht="18.75" thickBot="1" x14ac:dyDescent="0.4">
      <c r="A54" s="237" t="s">
        <v>11</v>
      </c>
      <c r="B54" s="238"/>
      <c r="C54" s="238"/>
      <c r="D54" s="238"/>
      <c r="E54" s="239">
        <f>E50+E51+E52+E53</f>
        <v>1066607.19</v>
      </c>
      <c r="F54" s="240">
        <f>F50+F51+F52+F53</f>
        <v>619302.88</v>
      </c>
      <c r="G54" s="241">
        <f>G50+G51+G52+G53</f>
        <v>523777</v>
      </c>
      <c r="H54" s="241">
        <f>H50+H51+H52+H53</f>
        <v>1162133.07</v>
      </c>
      <c r="I54" s="242">
        <f>SUM(I50:I53)</f>
        <v>1162133.07</v>
      </c>
    </row>
    <row r="55" spans="1:9" ht="13.5" thickTop="1" x14ac:dyDescent="0.2">
      <c r="G55" s="159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8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J244"/>
  <sheetViews>
    <sheetView showGridLines="0" topLeftCell="A28" zoomScaleNormal="100" workbookViewId="0">
      <selection activeCell="J56" sqref="J56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31.140625" style="4" customWidth="1"/>
    <col min="11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98</v>
      </c>
      <c r="F2" s="314"/>
      <c r="G2" s="314"/>
      <c r="H2" s="314"/>
      <c r="I2" s="314"/>
    </row>
    <row r="3" spans="1:9" ht="9.75" customHeight="1" x14ac:dyDescent="0.4">
      <c r="A3" s="170"/>
      <c r="B3" s="170"/>
      <c r="C3" s="170"/>
      <c r="D3" s="170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119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68911921</v>
      </c>
      <c r="F6" s="317"/>
      <c r="G6" s="133" t="s">
        <v>3</v>
      </c>
      <c r="H6" s="316">
        <v>1025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customHeight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18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18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18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71"/>
      <c r="I14" s="171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11785000</v>
      </c>
      <c r="F16" s="319"/>
      <c r="G16" s="6">
        <f>H16+I16</f>
        <v>9942075.7799999993</v>
      </c>
      <c r="H16" s="40">
        <v>9942075.7799999993</v>
      </c>
      <c r="I16" s="40">
        <v>0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</row>
    <row r="18" spans="1:9" ht="19.5" x14ac:dyDescent="0.4">
      <c r="A18" s="32" t="s">
        <v>65</v>
      </c>
      <c r="B18" s="3"/>
      <c r="C18" s="3"/>
      <c r="D18" s="3"/>
      <c r="E18" s="319">
        <v>11785000</v>
      </c>
      <c r="F18" s="319"/>
      <c r="G18" s="6">
        <f>H18+I18</f>
        <v>10060982.470000001</v>
      </c>
      <c r="H18" s="40">
        <v>10060982.470000001</v>
      </c>
      <c r="I18" s="40">
        <v>0</v>
      </c>
    </row>
    <row r="19" spans="1:9" ht="19.5" x14ac:dyDescent="0.4">
      <c r="A19" s="32"/>
      <c r="B19" s="3"/>
      <c r="C19" s="3"/>
      <c r="D19" s="3"/>
      <c r="E19" s="168"/>
      <c r="F19" s="169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118906.69000000134</v>
      </c>
      <c r="H20" s="137">
        <f>H18-H16+H17</f>
        <v>118906.69000000134</v>
      </c>
      <c r="I20" s="137">
        <f>I18-I16+I17</f>
        <v>0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118906.69000000134</v>
      </c>
      <c r="H21" s="137">
        <f>H20-H17</f>
        <v>118906.69000000134</v>
      </c>
      <c r="I21" s="137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118906.69000000134</v>
      </c>
      <c r="H25" s="141">
        <f>H21</f>
        <v>118906.69000000134</v>
      </c>
      <c r="I25" s="141">
        <f>I21-I26</f>
        <v>0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118906.69</v>
      </c>
      <c r="H29" s="145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118906.69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0</v>
      </c>
      <c r="H33" s="156"/>
      <c r="I33" s="156"/>
    </row>
    <row r="34" spans="1:10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0</v>
      </c>
      <c r="G38" s="49">
        <v>0</v>
      </c>
      <c r="H38" s="50"/>
      <c r="I38" s="245" t="str">
        <f t="shared" ref="I38:I42" si="0">IF(F38=0,"nerozp.",G38/F38)</f>
        <v>nerozp.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22000</v>
      </c>
      <c r="G39" s="49">
        <v>21923</v>
      </c>
      <c r="H39" s="50"/>
      <c r="I39" s="245">
        <f t="shared" si="0"/>
        <v>0.99650000000000005</v>
      </c>
      <c r="J39" s="82"/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60</v>
      </c>
      <c r="G41" s="49">
        <v>60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27" customHeight="1" x14ac:dyDescent="0.2">
      <c r="A44" s="157" t="s">
        <v>56</v>
      </c>
      <c r="B44" s="310" t="s">
        <v>127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  <c r="J46" s="252" t="s">
        <v>118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  <c r="J47" s="246"/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7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  <c r="J49" s="248"/>
    </row>
    <row r="50" spans="1:10" ht="13.5" thickTop="1" x14ac:dyDescent="0.2">
      <c r="A50" s="225"/>
      <c r="B50" s="226"/>
      <c r="C50" s="226" t="s">
        <v>15</v>
      </c>
      <c r="D50" s="226"/>
      <c r="E50" s="227">
        <v>50</v>
      </c>
      <c r="F50" s="228">
        <v>0</v>
      </c>
      <c r="G50" s="229">
        <v>0</v>
      </c>
      <c r="H50" s="229">
        <f t="shared" ref="H50:H53" si="2">E50+F50-G50</f>
        <v>50</v>
      </c>
      <c r="I50" s="230">
        <v>50</v>
      </c>
      <c r="J50" s="249"/>
    </row>
    <row r="51" spans="1:10" x14ac:dyDescent="0.2">
      <c r="A51" s="231"/>
      <c r="B51" s="232"/>
      <c r="C51" s="232" t="s">
        <v>20</v>
      </c>
      <c r="D51" s="232"/>
      <c r="E51" s="233">
        <v>300890.37</v>
      </c>
      <c r="F51" s="234">
        <v>135027.72</v>
      </c>
      <c r="G51" s="235">
        <v>173595</v>
      </c>
      <c r="H51" s="235">
        <f t="shared" si="2"/>
        <v>262323.08999999997</v>
      </c>
      <c r="I51" s="236">
        <v>262323.09000000003</v>
      </c>
      <c r="J51" s="250"/>
    </row>
    <row r="52" spans="1:10" x14ac:dyDescent="0.2">
      <c r="A52" s="231"/>
      <c r="B52" s="232"/>
      <c r="C52" s="232" t="s">
        <v>60</v>
      </c>
      <c r="D52" s="232"/>
      <c r="E52" s="233">
        <v>111477.62</v>
      </c>
      <c r="F52" s="234">
        <v>25854.09</v>
      </c>
      <c r="G52" s="235">
        <v>0</v>
      </c>
      <c r="H52" s="235">
        <f t="shared" si="2"/>
        <v>137331.71</v>
      </c>
      <c r="I52" s="236">
        <v>137331.71</v>
      </c>
      <c r="J52" s="250"/>
    </row>
    <row r="53" spans="1:10" x14ac:dyDescent="0.2">
      <c r="A53" s="231"/>
      <c r="B53" s="232"/>
      <c r="C53" s="232" t="s">
        <v>58</v>
      </c>
      <c r="D53" s="232"/>
      <c r="E53" s="233">
        <v>42458</v>
      </c>
      <c r="F53" s="234">
        <v>60</v>
      </c>
      <c r="G53" s="235">
        <v>60</v>
      </c>
      <c r="H53" s="235">
        <f t="shared" si="2"/>
        <v>42458</v>
      </c>
      <c r="I53" s="236">
        <v>42458</v>
      </c>
      <c r="J53" s="250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454875.99</v>
      </c>
      <c r="F54" s="240">
        <f>F50+F51+F52+F53</f>
        <v>160941.81</v>
      </c>
      <c r="G54" s="241">
        <f>G50+G51+G52+G53</f>
        <v>173655</v>
      </c>
      <c r="H54" s="241">
        <f>H50+H51+H52+H53</f>
        <v>442162.79999999993</v>
      </c>
      <c r="I54" s="242">
        <f>SUM(I50:I53)</f>
        <v>442162.80000000005</v>
      </c>
      <c r="J54" s="251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C29:E29"/>
    <mergeCell ref="C32:F32"/>
    <mergeCell ref="H13:I13"/>
    <mergeCell ref="H45:I45"/>
    <mergeCell ref="B33:F33"/>
    <mergeCell ref="A34:I34"/>
    <mergeCell ref="B44:I44"/>
    <mergeCell ref="A25:F25"/>
  </mergeCells>
  <pageMargins left="0.39370078740157483" right="0" top="0.39370078740157483" bottom="0" header="0.51181102362204722" footer="0"/>
  <pageSetup paperSize="9" scale="75" firstPageNumber="17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3" tint="0.59999389629810485"/>
  </sheetPr>
  <dimension ref="A1:I244"/>
  <sheetViews>
    <sheetView showGridLines="0" tabSelected="1" topLeftCell="A26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99</v>
      </c>
      <c r="F2" s="314"/>
      <c r="G2" s="314"/>
      <c r="H2" s="314"/>
      <c r="I2" s="314"/>
    </row>
    <row r="3" spans="1:9" ht="9.75" customHeight="1" x14ac:dyDescent="0.4">
      <c r="A3" s="197"/>
      <c r="B3" s="197"/>
      <c r="C3" s="197"/>
      <c r="D3" s="197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100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68911947</v>
      </c>
      <c r="F6" s="317"/>
      <c r="G6" s="133" t="s">
        <v>3</v>
      </c>
      <c r="H6" s="316">
        <v>1026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customHeight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18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18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18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96"/>
      <c r="I14" s="196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6904000</v>
      </c>
      <c r="F16" s="319"/>
      <c r="G16" s="6">
        <f>H16+I16</f>
        <v>6626715.2699999996</v>
      </c>
      <c r="H16" s="40">
        <v>6626715.2699999996</v>
      </c>
      <c r="I16" s="40">
        <v>0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</row>
    <row r="18" spans="1:9" ht="19.5" x14ac:dyDescent="0.4">
      <c r="A18" s="32" t="s">
        <v>65</v>
      </c>
      <c r="B18" s="3"/>
      <c r="C18" s="3"/>
      <c r="D18" s="3"/>
      <c r="E18" s="319">
        <v>6904000</v>
      </c>
      <c r="F18" s="319"/>
      <c r="G18" s="6">
        <f>H18+I18</f>
        <v>6626892.4900000002</v>
      </c>
      <c r="H18" s="40">
        <v>6626892.4900000002</v>
      </c>
      <c r="I18" s="40">
        <v>0</v>
      </c>
    </row>
    <row r="19" spans="1:9" ht="19.5" x14ac:dyDescent="0.4">
      <c r="A19" s="32"/>
      <c r="B19" s="3"/>
      <c r="C19" s="3"/>
      <c r="D19" s="3"/>
      <c r="E19" s="198"/>
      <c r="F19" s="199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177.22000000067055</v>
      </c>
      <c r="H20" s="137">
        <f>H18-H16+H17</f>
        <v>177.22000000067055</v>
      </c>
      <c r="I20" s="137">
        <f>I18-I16+I17</f>
        <v>0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177.22000000067055</v>
      </c>
      <c r="H21" s="137">
        <f>H20-H17</f>
        <v>177.22000000067055</v>
      </c>
      <c r="I21" s="137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177.22000000067055</v>
      </c>
      <c r="H25" s="141">
        <f>H21</f>
        <v>177.22000000067055</v>
      </c>
      <c r="I25" s="141">
        <f>I21-I26</f>
        <v>0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177.22000000067055</v>
      </c>
      <c r="H29" s="145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177.22000000067055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9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6492</v>
      </c>
      <c r="H33" s="156"/>
      <c r="I33" s="156"/>
    </row>
    <row r="34" spans="1:9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9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9" ht="16.5" x14ac:dyDescent="0.35">
      <c r="A38" s="206" t="s">
        <v>114</v>
      </c>
      <c r="B38" s="36"/>
      <c r="C38" s="2"/>
      <c r="D38" s="51"/>
      <c r="E38" s="51"/>
      <c r="F38" s="49">
        <v>39000</v>
      </c>
      <c r="G38" s="49">
        <v>38592</v>
      </c>
      <c r="H38" s="50"/>
      <c r="I38" s="245">
        <f t="shared" ref="I38:I42" si="0">IF(F38=0,"nerozp.",G38/F38)</f>
        <v>0.98953846153846159</v>
      </c>
    </row>
    <row r="39" spans="1:9" ht="16.5" x14ac:dyDescent="0.35">
      <c r="A39" s="206" t="s">
        <v>115</v>
      </c>
      <c r="B39" s="36"/>
      <c r="C39" s="2"/>
      <c r="D39" s="51"/>
      <c r="E39" s="51"/>
      <c r="F39" s="49">
        <v>43000</v>
      </c>
      <c r="G39" s="49">
        <v>42598</v>
      </c>
      <c r="H39" s="50"/>
      <c r="I39" s="245">
        <f t="shared" si="0"/>
        <v>0.99065116279069765</v>
      </c>
    </row>
    <row r="40" spans="1:9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9" ht="16.5" x14ac:dyDescent="0.35">
      <c r="A41" s="206" t="s">
        <v>57</v>
      </c>
      <c r="B41" s="36"/>
      <c r="C41" s="2"/>
      <c r="D41" s="48"/>
      <c r="E41" s="48"/>
      <c r="F41" s="49">
        <v>8484</v>
      </c>
      <c r="G41" s="49">
        <v>8484</v>
      </c>
      <c r="H41" s="50"/>
      <c r="I41" s="245">
        <f t="shared" si="0"/>
        <v>1</v>
      </c>
    </row>
    <row r="42" spans="1:9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9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9" ht="27" customHeight="1" x14ac:dyDescent="0.2">
      <c r="A44" s="157" t="s">
        <v>56</v>
      </c>
      <c r="B44" s="310" t="s">
        <v>129</v>
      </c>
      <c r="C44" s="310"/>
      <c r="D44" s="310"/>
      <c r="E44" s="310"/>
      <c r="F44" s="310"/>
      <c r="G44" s="310"/>
      <c r="H44" s="310"/>
      <c r="I44" s="310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9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9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9" x14ac:dyDescent="0.2">
      <c r="A48" s="214"/>
      <c r="B48" s="158"/>
      <c r="C48" s="158"/>
      <c r="D48" s="158"/>
      <c r="E48" s="215"/>
      <c r="F48" s="304"/>
      <c r="G48" s="219"/>
      <c r="H48" s="219"/>
      <c r="I48" s="220"/>
    </row>
    <row r="49" spans="1:9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9" ht="13.5" thickTop="1" x14ac:dyDescent="0.2">
      <c r="A50" s="225"/>
      <c r="B50" s="226"/>
      <c r="C50" s="226" t="s">
        <v>15</v>
      </c>
      <c r="D50" s="226"/>
      <c r="E50" s="227">
        <v>46976</v>
      </c>
      <c r="F50" s="228">
        <v>0</v>
      </c>
      <c r="G50" s="229">
        <v>0</v>
      </c>
      <c r="H50" s="229">
        <f t="shared" ref="H50:H53" si="2">E50+F50-G50</f>
        <v>46976</v>
      </c>
      <c r="I50" s="230">
        <v>46976</v>
      </c>
    </row>
    <row r="51" spans="1:9" x14ac:dyDescent="0.2">
      <c r="A51" s="231"/>
      <c r="B51" s="232"/>
      <c r="C51" s="232" t="s">
        <v>20</v>
      </c>
      <c r="D51" s="232"/>
      <c r="E51" s="233">
        <v>152087.1</v>
      </c>
      <c r="F51" s="234">
        <v>88079.56</v>
      </c>
      <c r="G51" s="235">
        <v>142694</v>
      </c>
      <c r="H51" s="235">
        <f t="shared" si="2"/>
        <v>97472.66</v>
      </c>
      <c r="I51" s="236">
        <v>97472.66</v>
      </c>
    </row>
    <row r="52" spans="1:9" x14ac:dyDescent="0.2">
      <c r="A52" s="231"/>
      <c r="B52" s="232"/>
      <c r="C52" s="232" t="s">
        <v>60</v>
      </c>
      <c r="D52" s="232"/>
      <c r="E52" s="233">
        <v>15750.74</v>
      </c>
      <c r="F52" s="234">
        <v>178.85</v>
      </c>
      <c r="G52" s="235">
        <v>0</v>
      </c>
      <c r="H52" s="235">
        <f t="shared" si="2"/>
        <v>15929.59</v>
      </c>
      <c r="I52" s="236">
        <v>15929.59</v>
      </c>
    </row>
    <row r="53" spans="1:9" x14ac:dyDescent="0.2">
      <c r="A53" s="231"/>
      <c r="B53" s="232"/>
      <c r="C53" s="232" t="s">
        <v>58</v>
      </c>
      <c r="D53" s="232"/>
      <c r="E53" s="233">
        <v>28092</v>
      </c>
      <c r="F53" s="234">
        <v>8484</v>
      </c>
      <c r="G53" s="235">
        <v>8484</v>
      </c>
      <c r="H53" s="235">
        <f t="shared" si="2"/>
        <v>28092</v>
      </c>
      <c r="I53" s="236">
        <v>28092</v>
      </c>
    </row>
    <row r="54" spans="1:9" ht="18.75" thickBot="1" x14ac:dyDescent="0.4">
      <c r="A54" s="237" t="s">
        <v>11</v>
      </c>
      <c r="B54" s="238"/>
      <c r="C54" s="238"/>
      <c r="D54" s="238"/>
      <c r="E54" s="239">
        <f>E50+E51+E52+E53</f>
        <v>242905.84</v>
      </c>
      <c r="F54" s="240">
        <f>F50+F51+F52+F53</f>
        <v>96742.41</v>
      </c>
      <c r="G54" s="241">
        <f>G50+G51+G52+G53</f>
        <v>151178</v>
      </c>
      <c r="H54" s="241">
        <f>H50+H51+H52+H53</f>
        <v>188470.25</v>
      </c>
      <c r="I54" s="242">
        <f>SUM(I50:I53)</f>
        <v>188470.25</v>
      </c>
    </row>
    <row r="55" spans="1:9" ht="13.5" thickTop="1" x14ac:dyDescent="0.2">
      <c r="G55" s="159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H13:I13"/>
    <mergeCell ref="C29:E29"/>
    <mergeCell ref="C32:F32"/>
    <mergeCell ref="B33:F33"/>
    <mergeCell ref="A25:F25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7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3" tint="0.59999389629810485"/>
  </sheetPr>
  <dimension ref="A1:J244"/>
  <sheetViews>
    <sheetView showGridLines="0" topLeftCell="A19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74</v>
      </c>
      <c r="F2" s="314"/>
      <c r="G2" s="314"/>
      <c r="H2" s="314"/>
      <c r="I2" s="314"/>
    </row>
    <row r="3" spans="1:10" ht="9.75" customHeight="1" x14ac:dyDescent="0.4">
      <c r="A3" s="162"/>
      <c r="B3" s="162"/>
      <c r="C3" s="162"/>
      <c r="D3" s="162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120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68911513</v>
      </c>
      <c r="F6" s="321"/>
      <c r="G6" s="133" t="s">
        <v>3</v>
      </c>
      <c r="H6" s="316">
        <v>1043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63"/>
      <c r="I14" s="163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41248000</v>
      </c>
      <c r="F16" s="322"/>
      <c r="G16" s="6">
        <f>H16+I16</f>
        <v>43603668.68</v>
      </c>
      <c r="H16" s="40">
        <v>43602426.68</v>
      </c>
      <c r="I16" s="40">
        <v>1242</v>
      </c>
      <c r="J16" s="4"/>
    </row>
    <row r="17" spans="1:10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  <c r="J17" s="172"/>
    </row>
    <row r="18" spans="1:10" ht="19.5" x14ac:dyDescent="0.4">
      <c r="A18" s="32" t="s">
        <v>65</v>
      </c>
      <c r="B18" s="3"/>
      <c r="C18" s="3"/>
      <c r="D18" s="3"/>
      <c r="E18" s="319">
        <v>41248000</v>
      </c>
      <c r="F18" s="322"/>
      <c r="G18" s="6">
        <f>H18+I18</f>
        <v>43624022.549999997</v>
      </c>
      <c r="H18" s="40">
        <v>43621322.549999997</v>
      </c>
      <c r="I18" s="40">
        <v>2700</v>
      </c>
      <c r="J18" s="4"/>
    </row>
    <row r="19" spans="1:10" ht="19.5" x14ac:dyDescent="0.4">
      <c r="A19" s="32"/>
      <c r="B19" s="3"/>
      <c r="C19" s="3"/>
      <c r="D19" s="3"/>
      <c r="E19" s="160"/>
      <c r="F19" s="161"/>
      <c r="G19" s="5"/>
      <c r="H19" s="40"/>
      <c r="I19" s="40"/>
      <c r="J19" s="4"/>
    </row>
    <row r="20" spans="1:10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20353.869999997318</v>
      </c>
      <c r="H20" s="137">
        <f>H18-H16+H17</f>
        <v>18895.869999997318</v>
      </c>
      <c r="I20" s="137">
        <f>I18-I16+I17</f>
        <v>1458</v>
      </c>
      <c r="J20" s="174"/>
    </row>
    <row r="21" spans="1:10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20353.869999997318</v>
      </c>
      <c r="H21" s="137">
        <f>H20-H17</f>
        <v>18895.869999997318</v>
      </c>
      <c r="I21" s="137">
        <f>I20-I17</f>
        <v>1458</v>
      </c>
      <c r="J21" s="17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0" x14ac:dyDescent="0.2">
      <c r="J23" s="175"/>
    </row>
    <row r="24" spans="1:10" ht="18.75" x14ac:dyDescent="0.4">
      <c r="A24" s="30" t="s">
        <v>68</v>
      </c>
      <c r="B24" s="34"/>
      <c r="C24" s="31"/>
      <c r="D24" s="34"/>
      <c r="E24" s="34"/>
      <c r="J24" s="175"/>
    </row>
    <row r="25" spans="1:10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20353.869999997318</v>
      </c>
      <c r="H25" s="141">
        <f>H21</f>
        <v>18895.869999997318</v>
      </c>
      <c r="I25" s="141">
        <f>I21-I26</f>
        <v>1458</v>
      </c>
    </row>
    <row r="26" spans="1:10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</row>
    <row r="27" spans="1:10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</row>
    <row r="28" spans="1:10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</row>
    <row r="29" spans="1:10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20353.869999997318</v>
      </c>
      <c r="H29" s="145"/>
      <c r="I29" s="144"/>
      <c r="J29" s="175"/>
    </row>
    <row r="30" spans="1:10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4000</v>
      </c>
      <c r="H30" s="145"/>
      <c r="J30" s="174"/>
    </row>
    <row r="31" spans="1:10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16353.869999997318</v>
      </c>
      <c r="H31" s="145"/>
      <c r="I31" s="144"/>
      <c r="J31" s="177"/>
    </row>
    <row r="32" spans="1:10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238425</v>
      </c>
      <c r="H33" s="156"/>
      <c r="I33" s="156"/>
      <c r="J33" s="173"/>
    </row>
    <row r="34" spans="1:10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560000</v>
      </c>
      <c r="G38" s="49">
        <v>442399.19</v>
      </c>
      <c r="H38" s="50"/>
      <c r="I38" s="245">
        <f t="shared" ref="I38:I42" si="0">IF(F38=0,"nerozp.",G38/F38)</f>
        <v>0.78999855357142856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190000</v>
      </c>
      <c r="G39" s="49">
        <v>183970</v>
      </c>
      <c r="H39" s="50"/>
      <c r="I39" s="245">
        <f t="shared" si="0"/>
        <v>0.96826315789473683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265071</v>
      </c>
      <c r="G41" s="49">
        <v>265071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37.5" customHeight="1" x14ac:dyDescent="0.2">
      <c r="A44" s="157" t="s">
        <v>56</v>
      </c>
      <c r="B44" s="310" t="s">
        <v>135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9455</v>
      </c>
      <c r="F50" s="228">
        <v>0</v>
      </c>
      <c r="G50" s="229">
        <v>0</v>
      </c>
      <c r="H50" s="229">
        <f t="shared" ref="H50:H53" si="2">E50+F50-G50</f>
        <v>9455</v>
      </c>
      <c r="I50" s="230">
        <v>9455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205171.66</v>
      </c>
      <c r="F51" s="234">
        <v>566688.46</v>
      </c>
      <c r="G51" s="235">
        <v>680850</v>
      </c>
      <c r="H51" s="235">
        <f t="shared" si="2"/>
        <v>91010.12</v>
      </c>
      <c r="I51" s="236">
        <v>91010.12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458227.73</v>
      </c>
      <c r="F52" s="234">
        <v>1238259.28</v>
      </c>
      <c r="G52" s="235">
        <v>220317.31</v>
      </c>
      <c r="H52" s="235">
        <f t="shared" si="2"/>
        <v>1476169.7</v>
      </c>
      <c r="I52" s="236">
        <v>1476169.7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82117.990000000005</v>
      </c>
      <c r="F53" s="234">
        <v>265071</v>
      </c>
      <c r="G53" s="235">
        <v>347188.99</v>
      </c>
      <c r="H53" s="235">
        <f t="shared" si="2"/>
        <v>0</v>
      </c>
      <c r="I53" s="236">
        <v>0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754972.38</v>
      </c>
      <c r="F54" s="240">
        <f>F50+F51+F52+F53</f>
        <v>2070018.74</v>
      </c>
      <c r="G54" s="241">
        <f>G50+G51+G52+G53</f>
        <v>1248356.3</v>
      </c>
      <c r="H54" s="241">
        <f>H50+H51+H52+H53</f>
        <v>1576634.8199999998</v>
      </c>
      <c r="I54" s="242">
        <f>SUM(I50:I53)</f>
        <v>1576634.8199999998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16:F16"/>
    <mergeCell ref="F47:F48"/>
    <mergeCell ref="E18:F18"/>
    <mergeCell ref="C29:E29"/>
    <mergeCell ref="C32:F32"/>
    <mergeCell ref="B33:F33"/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7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4" tint="0.39997558519241921"/>
  </sheetPr>
  <dimension ref="A1:J244"/>
  <sheetViews>
    <sheetView showGridLines="0" topLeftCell="A24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77</v>
      </c>
      <c r="F2" s="314"/>
      <c r="G2" s="314"/>
      <c r="H2" s="314"/>
      <c r="I2" s="314"/>
    </row>
    <row r="3" spans="1:10" ht="9.75" customHeight="1" x14ac:dyDescent="0.4">
      <c r="A3" s="129"/>
      <c r="B3" s="129"/>
      <c r="C3" s="129"/>
      <c r="D3" s="129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121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60045141</v>
      </c>
      <c r="F6" s="321"/>
      <c r="G6" s="133" t="s">
        <v>3</v>
      </c>
      <c r="H6" s="316">
        <v>1113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30"/>
      <c r="I14" s="130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49440000</v>
      </c>
      <c r="F16" s="322"/>
      <c r="G16" s="6">
        <f>H16+I16</f>
        <v>50771476.370000005</v>
      </c>
      <c r="H16" s="40">
        <v>50595072.590000004</v>
      </c>
      <c r="I16" s="40">
        <v>176403.78</v>
      </c>
      <c r="J16" s="4"/>
    </row>
    <row r="17" spans="1:10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  <c r="J17" s="172"/>
    </row>
    <row r="18" spans="1:10" ht="19.5" x14ac:dyDescent="0.4">
      <c r="A18" s="32" t="s">
        <v>65</v>
      </c>
      <c r="B18" s="3"/>
      <c r="C18" s="3"/>
      <c r="D18" s="3"/>
      <c r="E18" s="319">
        <v>49440000</v>
      </c>
      <c r="F18" s="322"/>
      <c r="G18" s="6">
        <f>H18+I18</f>
        <v>50771476.369999997</v>
      </c>
      <c r="H18" s="40">
        <v>50428700.229999997</v>
      </c>
      <c r="I18" s="40">
        <v>342776.14</v>
      </c>
      <c r="J18" s="4"/>
    </row>
    <row r="19" spans="1:10" ht="19.5" x14ac:dyDescent="0.4">
      <c r="A19" s="32"/>
      <c r="B19" s="3"/>
      <c r="C19" s="3"/>
      <c r="D19" s="3"/>
      <c r="E19" s="127"/>
      <c r="F19" s="128"/>
      <c r="G19" s="5"/>
      <c r="H19" s="40"/>
      <c r="I19" s="40"/>
      <c r="J19" s="4"/>
    </row>
    <row r="20" spans="1:10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-7.4505805969238281E-9</v>
      </c>
      <c r="H20" s="137">
        <f>H18-H16+H17</f>
        <v>-166372.36000000685</v>
      </c>
      <c r="I20" s="137">
        <f>I18-I16+I17</f>
        <v>166372.36000000002</v>
      </c>
      <c r="J20" s="174"/>
    </row>
    <row r="21" spans="1:10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-7.4505805969238281E-9</v>
      </c>
      <c r="H21" s="137">
        <f>H20-H17</f>
        <v>-166372.36000000685</v>
      </c>
      <c r="I21" s="137">
        <f>I20-I17</f>
        <v>166372.36000000002</v>
      </c>
      <c r="J21" s="17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0" x14ac:dyDescent="0.2">
      <c r="J23" s="175"/>
    </row>
    <row r="24" spans="1:10" ht="18.75" x14ac:dyDescent="0.4">
      <c r="A24" s="30" t="s">
        <v>68</v>
      </c>
      <c r="B24" s="34"/>
      <c r="C24" s="31"/>
      <c r="D24" s="34"/>
      <c r="E24" s="34"/>
      <c r="J24" s="175"/>
    </row>
    <row r="25" spans="1:10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-7.4505805969238281E-9</v>
      </c>
      <c r="H25" s="141">
        <f>H21</f>
        <v>-166372.36000000685</v>
      </c>
      <c r="I25" s="141">
        <f>I21-I26</f>
        <v>166372.36000000002</v>
      </c>
    </row>
    <row r="26" spans="1:10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</row>
    <row r="27" spans="1:10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</row>
    <row r="28" spans="1:10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</row>
    <row r="29" spans="1:10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0</v>
      </c>
      <c r="H29" s="145"/>
      <c r="I29" s="144"/>
      <c r="J29" s="175"/>
    </row>
    <row r="30" spans="1:10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  <c r="J30" s="174"/>
    </row>
    <row r="31" spans="1:10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0</v>
      </c>
      <c r="H31" s="145"/>
      <c r="I31" s="144"/>
      <c r="J31" s="177"/>
    </row>
    <row r="32" spans="1:10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2802152</v>
      </c>
      <c r="H33" s="156"/>
      <c r="I33" s="156"/>
      <c r="J33" s="173"/>
    </row>
    <row r="34" spans="1:10" ht="39.7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800000</v>
      </c>
      <c r="G38" s="49">
        <v>760180.16</v>
      </c>
      <c r="H38" s="50"/>
      <c r="I38" s="245">
        <f t="shared" ref="I38:I42" si="0">IF(F38=0,"nerozp.",G38/F38)</f>
        <v>0.95022519999999999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650000</v>
      </c>
      <c r="G39" s="49">
        <v>560803</v>
      </c>
      <c r="H39" s="50"/>
      <c r="I39" s="245">
        <f t="shared" si="0"/>
        <v>0.86277384615384611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1202511</v>
      </c>
      <c r="G41" s="49">
        <v>1202511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27" customHeight="1" x14ac:dyDescent="0.2">
      <c r="A44" s="157" t="s">
        <v>56</v>
      </c>
      <c r="B44" s="310" t="s">
        <v>136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551232</v>
      </c>
      <c r="F50" s="228">
        <v>0</v>
      </c>
      <c r="G50" s="229">
        <v>0</v>
      </c>
      <c r="H50" s="229">
        <f t="shared" ref="H50:H53" si="2">E50+F50-G50</f>
        <v>551232</v>
      </c>
      <c r="I50" s="230">
        <v>551232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1430864.43</v>
      </c>
      <c r="F51" s="234">
        <v>584255</v>
      </c>
      <c r="G51" s="235">
        <v>494880.43</v>
      </c>
      <c r="H51" s="235">
        <f t="shared" si="2"/>
        <v>1520239</v>
      </c>
      <c r="I51" s="236">
        <v>1471565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1647859.59</v>
      </c>
      <c r="F52" s="234">
        <v>1157700.28</v>
      </c>
      <c r="G52" s="235">
        <v>1245692.24</v>
      </c>
      <c r="H52" s="235">
        <f t="shared" si="2"/>
        <v>1559867.6300000001</v>
      </c>
      <c r="I52" s="236">
        <v>1559867.63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1281104.05</v>
      </c>
      <c r="F53" s="234">
        <v>1415862</v>
      </c>
      <c r="G53" s="235">
        <v>1495583.92</v>
      </c>
      <c r="H53" s="235">
        <f t="shared" si="2"/>
        <v>1201382.1299999999</v>
      </c>
      <c r="I53" s="236">
        <v>1201382.1299999999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4911060.07</v>
      </c>
      <c r="F54" s="240">
        <f>F50+F51+F52+F53</f>
        <v>3157817.2800000003</v>
      </c>
      <c r="G54" s="241">
        <f>G50+G51+G52+G53</f>
        <v>3236156.59</v>
      </c>
      <c r="H54" s="241">
        <f>H50+H51+H52+H53</f>
        <v>4832720.76</v>
      </c>
      <c r="I54" s="242">
        <f>SUM(I50:I53)</f>
        <v>4784046.76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16:F16"/>
    <mergeCell ref="F47:F48"/>
    <mergeCell ref="E18:F18"/>
    <mergeCell ref="C29:E29"/>
    <mergeCell ref="C32:F32"/>
    <mergeCell ref="B33:F33"/>
    <mergeCell ref="H45:I45"/>
    <mergeCell ref="B44:I44"/>
    <mergeCell ref="A34:I3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7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4" tint="0.39997558519241921"/>
  </sheetPr>
  <dimension ref="A1:S244"/>
  <sheetViews>
    <sheetView showGridLines="0" topLeftCell="A30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81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123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577391</v>
      </c>
      <c r="F6" s="321"/>
      <c r="G6" s="133" t="s">
        <v>3</v>
      </c>
      <c r="H6" s="316">
        <v>1175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23460000</v>
      </c>
      <c r="F16" s="322"/>
      <c r="G16" s="6">
        <f>H16+I16</f>
        <v>26405854.469999999</v>
      </c>
      <c r="H16" s="40">
        <v>25096563.27</v>
      </c>
      <c r="I16" s="40">
        <v>1309291.2</v>
      </c>
      <c r="J16" s="4"/>
    </row>
    <row r="17" spans="1:1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  <c r="J17" s="172"/>
    </row>
    <row r="18" spans="1:19" ht="19.5" x14ac:dyDescent="0.4">
      <c r="A18" s="32" t="s">
        <v>65</v>
      </c>
      <c r="B18" s="3"/>
      <c r="C18" s="3"/>
      <c r="D18" s="3"/>
      <c r="E18" s="319">
        <v>23480000</v>
      </c>
      <c r="F18" s="322"/>
      <c r="G18" s="6">
        <f>H18+I18</f>
        <v>26250102.640000001</v>
      </c>
      <c r="H18" s="40">
        <v>24454141.57</v>
      </c>
      <c r="I18" s="40">
        <v>1795961.07</v>
      </c>
      <c r="J18" s="4"/>
    </row>
    <row r="19" spans="1:19" ht="19.5" x14ac:dyDescent="0.4">
      <c r="A19" s="32"/>
      <c r="B19" s="3"/>
      <c r="C19" s="3"/>
      <c r="D19" s="3"/>
      <c r="E19" s="166"/>
      <c r="F19" s="167"/>
      <c r="G19" s="5"/>
      <c r="H19" s="40"/>
      <c r="I19" s="40"/>
      <c r="J19" s="4"/>
    </row>
    <row r="20" spans="1:1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-155751.82999999821</v>
      </c>
      <c r="H20" s="137">
        <f>H18-H16+H17</f>
        <v>-642421.69999999925</v>
      </c>
      <c r="I20" s="137">
        <f>I18-I16+I17</f>
        <v>486669.87000000011</v>
      </c>
      <c r="J20" s="174"/>
    </row>
    <row r="21" spans="1:1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-155751.82999999821</v>
      </c>
      <c r="H21" s="137">
        <f>H20-H17</f>
        <v>-642421.69999999925</v>
      </c>
      <c r="I21" s="137">
        <f>I20-I17</f>
        <v>486669.87000000011</v>
      </c>
      <c r="J21" s="175"/>
    </row>
    <row r="22" spans="1:1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9" x14ac:dyDescent="0.2">
      <c r="J23" s="175"/>
    </row>
    <row r="24" spans="1:19" ht="18.75" x14ac:dyDescent="0.4">
      <c r="A24" s="30" t="s">
        <v>68</v>
      </c>
      <c r="B24" s="34"/>
      <c r="C24" s="31"/>
      <c r="D24" s="34"/>
      <c r="E24" s="34"/>
      <c r="J24" s="175"/>
    </row>
    <row r="25" spans="1:1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-155751.82999999821</v>
      </c>
      <c r="H25" s="141">
        <f>H21</f>
        <v>-642421.69999999925</v>
      </c>
      <c r="I25" s="141">
        <f>I21-I26</f>
        <v>486669.87000000011</v>
      </c>
      <c r="K25" s="323"/>
      <c r="L25" s="324"/>
      <c r="M25" s="324"/>
      <c r="N25" s="324"/>
      <c r="O25" s="324"/>
      <c r="P25" s="324"/>
      <c r="Q25" s="324"/>
      <c r="R25" s="324"/>
      <c r="S25" s="324"/>
    </row>
    <row r="26" spans="1:1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  <c r="K26" s="282"/>
      <c r="L26" s="282"/>
      <c r="M26" s="282"/>
      <c r="N26" s="282"/>
      <c r="O26" s="282"/>
      <c r="P26" s="282"/>
      <c r="Q26" s="282"/>
      <c r="R26" s="282"/>
      <c r="S26" s="282"/>
    </row>
    <row r="27" spans="1:1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  <c r="K27" s="282"/>
      <c r="L27" s="282"/>
      <c r="M27" s="282"/>
      <c r="N27" s="282"/>
      <c r="O27" s="282"/>
      <c r="P27" s="282"/>
      <c r="Q27" s="282"/>
      <c r="R27" s="282"/>
      <c r="S27" s="282"/>
    </row>
    <row r="28" spans="1:1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  <c r="K28" s="282"/>
      <c r="L28" s="282"/>
      <c r="M28" s="282"/>
      <c r="N28" s="282"/>
      <c r="O28" s="282"/>
      <c r="P28" s="282"/>
      <c r="Q28" s="282"/>
      <c r="R28" s="282"/>
      <c r="S28" s="282"/>
    </row>
    <row r="29" spans="1:1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0</v>
      </c>
      <c r="H29" s="145"/>
      <c r="I29" s="144"/>
      <c r="J29" s="175"/>
    </row>
    <row r="30" spans="1:1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0</v>
      </c>
      <c r="H30" s="145"/>
      <c r="I30" s="144"/>
      <c r="J30" s="174"/>
    </row>
    <row r="31" spans="1:1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0</v>
      </c>
      <c r="H31" s="145"/>
      <c r="I31" s="144"/>
      <c r="J31" s="177"/>
    </row>
    <row r="32" spans="1:1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150590</v>
      </c>
      <c r="H33" s="156"/>
      <c r="I33" s="156"/>
      <c r="J33" s="173"/>
    </row>
    <row r="34" spans="1:10" ht="38.25" customHeight="1" x14ac:dyDescent="0.2">
      <c r="A34" s="309" t="s">
        <v>130</v>
      </c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5" t="str">
        <f>IF(F37=0,"nerozp.",G37/F37)</f>
        <v>nerozp.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989000</v>
      </c>
      <c r="G38" s="49">
        <v>683977.5</v>
      </c>
      <c r="H38" s="50"/>
      <c r="I38" s="245">
        <f t="shared" ref="I38:I42" si="0">IF(F38=0,"nerozp.",G38/F38)</f>
        <v>0.69158493427704748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772000</v>
      </c>
      <c r="G39" s="49">
        <v>523033.3</v>
      </c>
      <c r="H39" s="50"/>
      <c r="I39" s="245">
        <f t="shared" si="0"/>
        <v>0.67750427461139895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482000</v>
      </c>
      <c r="G41" s="49">
        <v>482000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23332.99</v>
      </c>
      <c r="G42" s="49">
        <v>23332.99</v>
      </c>
      <c r="H42" s="50"/>
      <c r="I42" s="245">
        <f t="shared" si="0"/>
        <v>1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43.5" customHeight="1" x14ac:dyDescent="0.2">
      <c r="A44" s="157" t="s">
        <v>56</v>
      </c>
      <c r="B44" s="310" t="s">
        <v>137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36900</v>
      </c>
      <c r="F50" s="228">
        <v>0</v>
      </c>
      <c r="G50" s="229">
        <v>5000</v>
      </c>
      <c r="H50" s="229">
        <f t="shared" ref="H50:H53" si="2">E50+F50-G50</f>
        <v>31900</v>
      </c>
      <c r="I50" s="230">
        <v>31900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237445.23</v>
      </c>
      <c r="F51" s="234">
        <v>276190</v>
      </c>
      <c r="G51" s="235">
        <v>433311</v>
      </c>
      <c r="H51" s="235">
        <f t="shared" si="2"/>
        <v>80324.229999999981</v>
      </c>
      <c r="I51" s="236">
        <v>69215.23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195552.9</v>
      </c>
      <c r="F52" s="234">
        <v>1060184.8999999999</v>
      </c>
      <c r="G52" s="235">
        <v>0</v>
      </c>
      <c r="H52" s="235">
        <f t="shared" si="2"/>
        <v>1255737.7999999998</v>
      </c>
      <c r="I52" s="236">
        <v>1255737.8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84722.98</v>
      </c>
      <c r="F53" s="234">
        <v>713047.24</v>
      </c>
      <c r="G53" s="235">
        <v>781126.24</v>
      </c>
      <c r="H53" s="235">
        <f t="shared" si="2"/>
        <v>16643.979999999981</v>
      </c>
      <c r="I53" s="236">
        <v>16643.98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554621.11</v>
      </c>
      <c r="F54" s="240">
        <f>F50+F51+F52+F53</f>
        <v>2049422.14</v>
      </c>
      <c r="G54" s="241">
        <f>G50+G51+G52+G53</f>
        <v>1219437.24</v>
      </c>
      <c r="H54" s="241">
        <f>H50+H51+H52+H53</f>
        <v>1384606.0099999998</v>
      </c>
      <c r="I54" s="242">
        <f>SUM(I50:I53)</f>
        <v>1373497.01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H6:I6"/>
    <mergeCell ref="E7:I7"/>
    <mergeCell ref="E11:F11"/>
    <mergeCell ref="E12:F12"/>
    <mergeCell ref="E13:F13"/>
    <mergeCell ref="H13:I13"/>
    <mergeCell ref="E6:F6"/>
    <mergeCell ref="K25:S28"/>
    <mergeCell ref="F47:F48"/>
    <mergeCell ref="H45:I45"/>
    <mergeCell ref="A34:I34"/>
    <mergeCell ref="B44:I44"/>
    <mergeCell ref="A25:F25"/>
  </mergeCells>
  <pageMargins left="0.39370078740157483" right="0" top="0.39370078740157483" bottom="0" header="0.51181102362204722" footer="0"/>
  <pageSetup paperSize="9" scale="75" firstPageNumber="17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39997558519241921"/>
  </sheetPr>
  <dimension ref="A1:J244"/>
  <sheetViews>
    <sheetView showGridLines="0" topLeftCell="A25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31"/>
    </row>
    <row r="2" spans="1:10" ht="19.5" x14ac:dyDescent="0.4">
      <c r="A2" s="313" t="s">
        <v>1</v>
      </c>
      <c r="B2" s="313"/>
      <c r="C2" s="313"/>
      <c r="D2" s="313"/>
      <c r="E2" s="314" t="s">
        <v>79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10" ht="15.75" x14ac:dyDescent="0.25">
      <c r="A4" s="23" t="s">
        <v>2</v>
      </c>
      <c r="E4" s="315" t="s">
        <v>122</v>
      </c>
      <c r="F4" s="315"/>
      <c r="G4" s="315"/>
      <c r="H4" s="315"/>
      <c r="I4" s="315"/>
    </row>
    <row r="5" spans="1:10" ht="7.5" customHeight="1" x14ac:dyDescent="0.3">
      <c r="A5" s="24"/>
      <c r="E5" s="312" t="s">
        <v>23</v>
      </c>
      <c r="F5" s="312"/>
      <c r="G5" s="312"/>
      <c r="H5" s="312"/>
      <c r="I5" s="312"/>
    </row>
    <row r="6" spans="1:10" ht="19.5" x14ac:dyDescent="0.4">
      <c r="A6" s="22" t="s">
        <v>34</v>
      </c>
      <c r="C6" s="132"/>
      <c r="D6" s="132"/>
      <c r="E6" s="317">
        <v>176401</v>
      </c>
      <c r="F6" s="321"/>
      <c r="G6" s="133" t="s">
        <v>3</v>
      </c>
      <c r="H6" s="316">
        <v>1142</v>
      </c>
      <c r="I6" s="316"/>
    </row>
    <row r="7" spans="1:10" ht="8.25" customHeight="1" x14ac:dyDescent="0.4">
      <c r="A7" s="22"/>
      <c r="E7" s="312" t="s">
        <v>24</v>
      </c>
      <c r="F7" s="312"/>
      <c r="G7" s="312"/>
      <c r="H7" s="312"/>
      <c r="I7" s="312"/>
    </row>
    <row r="8" spans="1:10" ht="19.5" hidden="1" x14ac:dyDescent="0.4">
      <c r="A8" s="22"/>
      <c r="E8" s="134"/>
      <c r="F8" s="134"/>
      <c r="G8" s="134"/>
      <c r="H8" s="25"/>
      <c r="I8" s="134"/>
    </row>
    <row r="9" spans="1:10" ht="30.75" customHeight="1" x14ac:dyDescent="0.4">
      <c r="A9" s="22"/>
      <c r="E9" s="134"/>
      <c r="F9" s="134"/>
      <c r="G9" s="134"/>
      <c r="H9" s="25"/>
      <c r="I9" s="134"/>
    </row>
    <row r="11" spans="1:10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19">
        <v>74252000</v>
      </c>
      <c r="F16" s="322"/>
      <c r="G16" s="6">
        <f>H16+I16</f>
        <v>73246596.769999996</v>
      </c>
      <c r="H16" s="40">
        <v>65875725.130000003</v>
      </c>
      <c r="I16" s="40">
        <v>7370871.6399999997</v>
      </c>
      <c r="J16" s="4"/>
    </row>
    <row r="17" spans="1:10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372358.8</v>
      </c>
      <c r="H17" s="91">
        <v>16988.8</v>
      </c>
      <c r="I17" s="91">
        <v>355370</v>
      </c>
      <c r="J17" s="172"/>
    </row>
    <row r="18" spans="1:10" ht="19.5" x14ac:dyDescent="0.4">
      <c r="A18" s="32" t="s">
        <v>65</v>
      </c>
      <c r="B18" s="3"/>
      <c r="C18" s="3"/>
      <c r="D18" s="3"/>
      <c r="E18" s="319">
        <v>74735000</v>
      </c>
      <c r="F18" s="322"/>
      <c r="G18" s="6">
        <f>H18+I18</f>
        <v>74008720.539999992</v>
      </c>
      <c r="H18" s="40">
        <v>65871073.869999997</v>
      </c>
      <c r="I18" s="40">
        <v>8137646.6699999999</v>
      </c>
      <c r="J18" s="4"/>
    </row>
    <row r="19" spans="1:10" ht="19.5" x14ac:dyDescent="0.4">
      <c r="A19" s="32"/>
      <c r="B19" s="3"/>
      <c r="C19" s="3"/>
      <c r="D19" s="3"/>
      <c r="E19" s="166"/>
      <c r="F19" s="167"/>
      <c r="G19" s="5"/>
      <c r="H19" s="40"/>
      <c r="I19" s="40"/>
      <c r="J19" s="4"/>
    </row>
    <row r="20" spans="1:10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1134482.5699999959</v>
      </c>
      <c r="H20" s="137">
        <f>H18-H16+H17</f>
        <v>12337.539999994635</v>
      </c>
      <c r="I20" s="137">
        <f>I18-I16+I17</f>
        <v>1122145.0300000003</v>
      </c>
      <c r="J20" s="174"/>
    </row>
    <row r="21" spans="1:10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762123.76999999583</v>
      </c>
      <c r="H21" s="137">
        <f>H20-H17</f>
        <v>-4651.2600000053644</v>
      </c>
      <c r="I21" s="137">
        <f>I20-I17</f>
        <v>766775.03000000026</v>
      </c>
      <c r="J21" s="175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75"/>
    </row>
    <row r="23" spans="1:10" x14ac:dyDescent="0.2">
      <c r="J23" s="175"/>
    </row>
    <row r="24" spans="1:10" ht="18.75" x14ac:dyDescent="0.4">
      <c r="A24" s="30" t="s">
        <v>68</v>
      </c>
      <c r="B24" s="34"/>
      <c r="C24" s="31"/>
      <c r="D24" s="34"/>
      <c r="E24" s="34"/>
      <c r="J24" s="175"/>
    </row>
    <row r="25" spans="1:10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762123.76999999583</v>
      </c>
      <c r="H25" s="141">
        <f>H21</f>
        <v>-4651.2600000053644</v>
      </c>
      <c r="I25" s="141">
        <f>I21-I26</f>
        <v>766775.03000000026</v>
      </c>
    </row>
    <row r="26" spans="1:10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  <c r="J26" s="175"/>
    </row>
    <row r="27" spans="1:10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76"/>
    </row>
    <row r="28" spans="1:10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  <c r="J28" s="175"/>
    </row>
    <row r="29" spans="1:10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762123.77</v>
      </c>
      <c r="H29" s="145"/>
      <c r="I29" s="144"/>
      <c r="J29" s="175"/>
    </row>
    <row r="30" spans="1:10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40000</v>
      </c>
      <c r="H30" s="145"/>
      <c r="I30" s="144"/>
      <c r="J30" s="174"/>
    </row>
    <row r="31" spans="1:10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722123.77</v>
      </c>
      <c r="H31" s="145"/>
      <c r="I31" s="144"/>
      <c r="J31" s="177"/>
    </row>
    <row r="32" spans="1:10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  <c r="J32" s="174"/>
    </row>
    <row r="33" spans="1:10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6399346.7699999996</v>
      </c>
      <c r="H33" s="156"/>
      <c r="I33" s="156"/>
      <c r="J33" s="173"/>
    </row>
    <row r="34" spans="1:10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  <c r="J35" s="176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10" ht="16.5" x14ac:dyDescent="0.35">
      <c r="A37" s="206" t="s">
        <v>22</v>
      </c>
      <c r="B37" s="36"/>
      <c r="C37" s="2"/>
      <c r="D37" s="36"/>
      <c r="E37" s="48"/>
      <c r="F37" s="49">
        <v>150000</v>
      </c>
      <c r="G37" s="49">
        <v>150000</v>
      </c>
      <c r="H37" s="50"/>
      <c r="I37" s="245">
        <f>IF(F37=0,"nerozp.",G37/F37)</f>
        <v>1</v>
      </c>
    </row>
    <row r="38" spans="1:10" ht="16.5" x14ac:dyDescent="0.35">
      <c r="A38" s="206" t="s">
        <v>114</v>
      </c>
      <c r="B38" s="36"/>
      <c r="C38" s="2"/>
      <c r="D38" s="51"/>
      <c r="E38" s="51"/>
      <c r="F38" s="49">
        <v>2000000</v>
      </c>
      <c r="G38" s="49">
        <v>1668556.48</v>
      </c>
      <c r="H38" s="50"/>
      <c r="I38" s="245">
        <f t="shared" ref="I38:I42" si="0">IF(F38=0,"nerozp.",G38/F38)</f>
        <v>0.83427823999999995</v>
      </c>
    </row>
    <row r="39" spans="1:10" ht="16.5" x14ac:dyDescent="0.35">
      <c r="A39" s="206" t="s">
        <v>115</v>
      </c>
      <c r="B39" s="36"/>
      <c r="C39" s="2"/>
      <c r="D39" s="51"/>
      <c r="E39" s="51"/>
      <c r="F39" s="49">
        <v>1500000</v>
      </c>
      <c r="G39" s="49">
        <v>1320031.02</v>
      </c>
      <c r="H39" s="50"/>
      <c r="I39" s="245">
        <f t="shared" si="0"/>
        <v>0.88002068</v>
      </c>
    </row>
    <row r="40" spans="1:10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10" ht="16.5" x14ac:dyDescent="0.35">
      <c r="A41" s="206" t="s">
        <v>57</v>
      </c>
      <c r="B41" s="36"/>
      <c r="C41" s="2"/>
      <c r="D41" s="48"/>
      <c r="E41" s="48"/>
      <c r="F41" s="49">
        <v>1919682.8</v>
      </c>
      <c r="G41" s="49">
        <v>1919682.8</v>
      </c>
      <c r="H41" s="50"/>
      <c r="I41" s="245">
        <f t="shared" si="0"/>
        <v>1</v>
      </c>
    </row>
    <row r="42" spans="1:10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10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10" ht="42" customHeight="1" x14ac:dyDescent="0.2">
      <c r="A44" s="157" t="s">
        <v>56</v>
      </c>
      <c r="B44" s="310" t="s">
        <v>138</v>
      </c>
      <c r="C44" s="310"/>
      <c r="D44" s="310"/>
      <c r="E44" s="310"/>
      <c r="F44" s="310"/>
      <c r="G44" s="310"/>
      <c r="H44" s="310"/>
      <c r="I44" s="310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10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10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10" x14ac:dyDescent="0.2">
      <c r="A48" s="214"/>
      <c r="B48" s="158"/>
      <c r="C48" s="158"/>
      <c r="D48" s="158"/>
      <c r="E48" s="215"/>
      <c r="F48" s="304"/>
      <c r="G48" s="219"/>
      <c r="H48" s="219"/>
      <c r="I48" s="220"/>
      <c r="J48" s="244"/>
    </row>
    <row r="49" spans="1:10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10" ht="13.5" thickTop="1" x14ac:dyDescent="0.2">
      <c r="A50" s="225"/>
      <c r="B50" s="226"/>
      <c r="C50" s="226" t="s">
        <v>15</v>
      </c>
      <c r="D50" s="226"/>
      <c r="E50" s="227">
        <v>4300</v>
      </c>
      <c r="F50" s="228">
        <v>40000</v>
      </c>
      <c r="G50" s="229">
        <v>40000</v>
      </c>
      <c r="H50" s="229">
        <f t="shared" ref="H50:H53" si="2">E50+F50-G50</f>
        <v>4300</v>
      </c>
      <c r="I50" s="230">
        <v>4300</v>
      </c>
      <c r="J50" s="191"/>
    </row>
    <row r="51" spans="1:10" x14ac:dyDescent="0.2">
      <c r="A51" s="231"/>
      <c r="B51" s="232"/>
      <c r="C51" s="232" t="s">
        <v>20</v>
      </c>
      <c r="D51" s="232"/>
      <c r="E51" s="233">
        <v>128284.83</v>
      </c>
      <c r="F51" s="234">
        <v>677617</v>
      </c>
      <c r="G51" s="235">
        <v>695366.2</v>
      </c>
      <c r="H51" s="235">
        <f t="shared" si="2"/>
        <v>110535.63</v>
      </c>
      <c r="I51" s="236">
        <v>75607.83</v>
      </c>
      <c r="J51" s="190"/>
    </row>
    <row r="52" spans="1:10" x14ac:dyDescent="0.2">
      <c r="A52" s="231"/>
      <c r="B52" s="232"/>
      <c r="C52" s="232" t="s">
        <v>60</v>
      </c>
      <c r="D52" s="232"/>
      <c r="E52" s="233">
        <v>2590892.15</v>
      </c>
      <c r="F52" s="234">
        <v>694418.44</v>
      </c>
      <c r="G52" s="235">
        <v>1400607.8</v>
      </c>
      <c r="H52" s="235">
        <f t="shared" si="2"/>
        <v>1884702.7899999998</v>
      </c>
      <c r="I52" s="236">
        <v>1188406.75</v>
      </c>
      <c r="J52" s="190"/>
    </row>
    <row r="53" spans="1:10" x14ac:dyDescent="0.2">
      <c r="A53" s="231"/>
      <c r="B53" s="232"/>
      <c r="C53" s="232" t="s">
        <v>58</v>
      </c>
      <c r="D53" s="232"/>
      <c r="E53" s="233">
        <v>585257.68000000005</v>
      </c>
      <c r="F53" s="234">
        <v>3133472.8</v>
      </c>
      <c r="G53" s="235">
        <v>2857005.16</v>
      </c>
      <c r="H53" s="235">
        <f t="shared" si="2"/>
        <v>861725.31999999983</v>
      </c>
      <c r="I53" s="236">
        <v>861725.32</v>
      </c>
      <c r="J53" s="189"/>
    </row>
    <row r="54" spans="1:10" ht="18.75" thickBot="1" x14ac:dyDescent="0.4">
      <c r="A54" s="237" t="s">
        <v>11</v>
      </c>
      <c r="B54" s="238"/>
      <c r="C54" s="238"/>
      <c r="D54" s="238"/>
      <c r="E54" s="239">
        <f>E50+E51+E52+E53</f>
        <v>3308734.66</v>
      </c>
      <c r="F54" s="240">
        <f>F50+F51+F52+F53</f>
        <v>4545508.24</v>
      </c>
      <c r="G54" s="241">
        <f>G50+G51+G52+G53</f>
        <v>4992979.16</v>
      </c>
      <c r="H54" s="241">
        <f>H50+H51+H52+H53</f>
        <v>2861263.7399999998</v>
      </c>
      <c r="I54" s="242">
        <f>SUM(I50:I53)</f>
        <v>2130039.9</v>
      </c>
      <c r="J54" s="188"/>
    </row>
    <row r="55" spans="1:10" ht="13.5" thickTop="1" x14ac:dyDescent="0.2">
      <c r="G55" s="159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7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3" tint="0.59999389629810485"/>
  </sheetPr>
  <dimension ref="A1:I244"/>
  <sheetViews>
    <sheetView showGridLines="0" topLeftCell="A22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94</v>
      </c>
      <c r="F2" s="314"/>
      <c r="G2" s="314"/>
      <c r="H2" s="314"/>
      <c r="I2" s="314"/>
    </row>
    <row r="3" spans="1:9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124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843032</v>
      </c>
      <c r="F6" s="321"/>
      <c r="G6" s="133" t="s">
        <v>3</v>
      </c>
      <c r="H6" s="316">
        <v>1225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47391000</v>
      </c>
      <c r="F16" s="322"/>
      <c r="G16" s="6">
        <f>H16+I16</f>
        <v>46451740.159999996</v>
      </c>
      <c r="H16" s="40">
        <v>46142332.219999999</v>
      </c>
      <c r="I16" s="40">
        <v>309407.94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0</v>
      </c>
      <c r="H17" s="91">
        <v>0</v>
      </c>
      <c r="I17" s="91">
        <v>0</v>
      </c>
    </row>
    <row r="18" spans="1:9" ht="19.5" x14ac:dyDescent="0.4">
      <c r="A18" s="32" t="s">
        <v>65</v>
      </c>
      <c r="B18" s="3"/>
      <c r="C18" s="3"/>
      <c r="D18" s="3"/>
      <c r="E18" s="319">
        <v>47412000</v>
      </c>
      <c r="F18" s="322"/>
      <c r="G18" s="6">
        <f>H18+I18</f>
        <v>46524191.850000001</v>
      </c>
      <c r="H18" s="40">
        <v>46136641.43</v>
      </c>
      <c r="I18" s="40">
        <v>387550.42</v>
      </c>
    </row>
    <row r="19" spans="1:9" ht="19.5" x14ac:dyDescent="0.4">
      <c r="A19" s="32"/>
      <c r="B19" s="3"/>
      <c r="C19" s="3"/>
      <c r="D19" s="3"/>
      <c r="E19" s="166"/>
      <c r="F19" s="167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72451.690000005066</v>
      </c>
      <c r="H20" s="137">
        <f>H18-H16+H17</f>
        <v>-5690.7899999991059</v>
      </c>
      <c r="I20" s="137">
        <f>I18-I16+I17</f>
        <v>78142.479999999981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72451.690000005066</v>
      </c>
      <c r="H21" s="137">
        <f>H20-H17</f>
        <v>-5690.7899999991059</v>
      </c>
      <c r="I21" s="137">
        <f>I20-I17</f>
        <v>78142.479999999981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72451.690000005066</v>
      </c>
      <c r="H25" s="141">
        <f>H21</f>
        <v>-5690.7899999991059</v>
      </c>
      <c r="I25" s="141">
        <f>I21-I26</f>
        <v>78142.479999999981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72451.690000005066</v>
      </c>
      <c r="H29" s="253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10000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f>G25-G30</f>
        <v>62451.690000005066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9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1403719.78</v>
      </c>
      <c r="H33" s="156"/>
      <c r="I33" s="156"/>
    </row>
    <row r="34" spans="1:9" ht="38.25" customHeight="1" x14ac:dyDescent="0.2">
      <c r="A34" s="325"/>
      <c r="B34" s="325"/>
      <c r="C34" s="325"/>
      <c r="D34" s="325"/>
      <c r="E34" s="325"/>
      <c r="F34" s="325"/>
      <c r="G34" s="325"/>
      <c r="H34" s="325"/>
      <c r="I34" s="32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9" ht="16.5" x14ac:dyDescent="0.35">
      <c r="A37" s="206" t="s">
        <v>22</v>
      </c>
      <c r="B37" s="36"/>
      <c r="C37" s="2"/>
      <c r="D37" s="36"/>
      <c r="E37" s="48"/>
      <c r="F37" s="49">
        <v>80000</v>
      </c>
      <c r="G37" s="49">
        <v>80000</v>
      </c>
      <c r="H37" s="50"/>
      <c r="I37" s="245">
        <f>IF(F37=0,"nerozp.",G37/F37)</f>
        <v>1</v>
      </c>
    </row>
    <row r="38" spans="1:9" ht="16.5" x14ac:dyDescent="0.35">
      <c r="A38" s="206" t="s">
        <v>114</v>
      </c>
      <c r="B38" s="36"/>
      <c r="C38" s="2"/>
      <c r="D38" s="51"/>
      <c r="E38" s="51"/>
      <c r="F38" s="49">
        <v>1168000</v>
      </c>
      <c r="G38" s="49">
        <v>1019894.03</v>
      </c>
      <c r="H38" s="50"/>
      <c r="I38" s="245">
        <f t="shared" ref="I38:I42" si="0">IF(F38=0,"nerozp.",G38/F38)</f>
        <v>0.87319694349315069</v>
      </c>
    </row>
    <row r="39" spans="1:9" ht="16.5" x14ac:dyDescent="0.35">
      <c r="A39" s="206" t="s">
        <v>115</v>
      </c>
      <c r="B39" s="36"/>
      <c r="C39" s="2"/>
      <c r="D39" s="51"/>
      <c r="E39" s="51"/>
      <c r="F39" s="49">
        <v>625000</v>
      </c>
      <c r="G39" s="49">
        <v>566302.15</v>
      </c>
      <c r="H39" s="50"/>
      <c r="I39" s="245">
        <f t="shared" si="0"/>
        <v>0.90608344000000007</v>
      </c>
    </row>
    <row r="40" spans="1:9" ht="16.5" x14ac:dyDescent="0.35">
      <c r="A40" s="206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5" t="str">
        <f t="shared" si="0"/>
        <v>nerozp.</v>
      </c>
    </row>
    <row r="41" spans="1:9" ht="16.5" x14ac:dyDescent="0.35">
      <c r="A41" s="206" t="s">
        <v>57</v>
      </c>
      <c r="B41" s="36"/>
      <c r="C41" s="2"/>
      <c r="D41" s="48"/>
      <c r="E41" s="48"/>
      <c r="F41" s="49">
        <v>929789.75</v>
      </c>
      <c r="G41" s="49">
        <v>929789.75</v>
      </c>
      <c r="H41" s="50"/>
      <c r="I41" s="245">
        <f t="shared" si="0"/>
        <v>1</v>
      </c>
    </row>
    <row r="42" spans="1:9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9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9" ht="27" customHeight="1" x14ac:dyDescent="0.2">
      <c r="A44" s="157" t="s">
        <v>56</v>
      </c>
      <c r="B44" s="310" t="s">
        <v>139</v>
      </c>
      <c r="C44" s="310"/>
      <c r="D44" s="310"/>
      <c r="E44" s="310"/>
      <c r="F44" s="310"/>
      <c r="G44" s="310"/>
      <c r="H44" s="310"/>
      <c r="I44" s="310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9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9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9" x14ac:dyDescent="0.2">
      <c r="A48" s="214"/>
      <c r="B48" s="158"/>
      <c r="C48" s="158"/>
      <c r="D48" s="158"/>
      <c r="E48" s="215"/>
      <c r="F48" s="304"/>
      <c r="G48" s="219"/>
      <c r="H48" s="219"/>
      <c r="I48" s="220"/>
    </row>
    <row r="49" spans="1:9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9" ht="13.5" thickTop="1" x14ac:dyDescent="0.2">
      <c r="A50" s="225"/>
      <c r="B50" s="226"/>
      <c r="C50" s="226" t="s">
        <v>15</v>
      </c>
      <c r="D50" s="226"/>
      <c r="E50" s="227">
        <v>4055.54</v>
      </c>
      <c r="F50" s="228">
        <v>40000</v>
      </c>
      <c r="G50" s="229">
        <v>6300</v>
      </c>
      <c r="H50" s="229">
        <f t="shared" ref="H50:H53" si="2">E50+F50-G50</f>
        <v>37755.54</v>
      </c>
      <c r="I50" s="230">
        <v>37755.54</v>
      </c>
    </row>
    <row r="51" spans="1:9" x14ac:dyDescent="0.2">
      <c r="A51" s="231"/>
      <c r="B51" s="232"/>
      <c r="C51" s="232" t="s">
        <v>20</v>
      </c>
      <c r="D51" s="232"/>
      <c r="E51" s="233">
        <v>244393.1</v>
      </c>
      <c r="F51" s="234">
        <v>558438.30000000005</v>
      </c>
      <c r="G51" s="235">
        <v>716356.6</v>
      </c>
      <c r="H51" s="235">
        <f t="shared" si="2"/>
        <v>86474.800000000047</v>
      </c>
      <c r="I51" s="236">
        <v>25275.52</v>
      </c>
    </row>
    <row r="52" spans="1:9" x14ac:dyDescent="0.2">
      <c r="A52" s="231"/>
      <c r="B52" s="232"/>
      <c r="C52" s="232" t="s">
        <v>60</v>
      </c>
      <c r="D52" s="232"/>
      <c r="E52" s="233">
        <v>318417.71000000002</v>
      </c>
      <c r="F52" s="234">
        <v>1267873.17</v>
      </c>
      <c r="G52" s="235">
        <v>-45000</v>
      </c>
      <c r="H52" s="235">
        <f t="shared" si="2"/>
        <v>1631290.88</v>
      </c>
      <c r="I52" s="236">
        <v>1631290.88</v>
      </c>
    </row>
    <row r="53" spans="1:9" x14ac:dyDescent="0.2">
      <c r="A53" s="231"/>
      <c r="B53" s="232"/>
      <c r="C53" s="232" t="s">
        <v>58</v>
      </c>
      <c r="D53" s="232"/>
      <c r="E53" s="233">
        <v>354557.66</v>
      </c>
      <c r="F53" s="234">
        <v>2540623.89</v>
      </c>
      <c r="G53" s="235">
        <v>2520989.4700000002</v>
      </c>
      <c r="H53" s="235">
        <f t="shared" si="2"/>
        <v>374192.08000000007</v>
      </c>
      <c r="I53" s="236">
        <v>374192.08</v>
      </c>
    </row>
    <row r="54" spans="1:9" ht="18.75" thickBot="1" x14ac:dyDescent="0.4">
      <c r="A54" s="237" t="s">
        <v>11</v>
      </c>
      <c r="B54" s="238"/>
      <c r="C54" s="238"/>
      <c r="D54" s="238"/>
      <c r="E54" s="239">
        <f>E50+E51+E52+E53</f>
        <v>921424.01</v>
      </c>
      <c r="F54" s="240">
        <f>F50+F51+F52+F53</f>
        <v>4406935.3600000003</v>
      </c>
      <c r="G54" s="241">
        <f>G50+G51+G52+G53</f>
        <v>3198646.0700000003</v>
      </c>
      <c r="H54" s="241">
        <f>H50+H51+H52+H53</f>
        <v>2129713.2999999998</v>
      </c>
      <c r="I54" s="242">
        <f>SUM(I50:I53)</f>
        <v>2068514.02</v>
      </c>
    </row>
    <row r="55" spans="1:9" ht="13.5" thickTop="1" x14ac:dyDescent="0.2">
      <c r="G55" s="159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7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4" tint="0.39997558519241921"/>
  </sheetPr>
  <dimension ref="A1:I244"/>
  <sheetViews>
    <sheetView showGridLines="0" topLeftCell="A20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1"/>
    </row>
    <row r="2" spans="1:9" ht="19.5" x14ac:dyDescent="0.4">
      <c r="A2" s="313" t="s">
        <v>1</v>
      </c>
      <c r="B2" s="313"/>
      <c r="C2" s="313"/>
      <c r="D2" s="313"/>
      <c r="E2" s="314" t="s">
        <v>95</v>
      </c>
      <c r="F2" s="314"/>
      <c r="G2" s="314"/>
      <c r="H2" s="314"/>
      <c r="I2" s="314"/>
    </row>
    <row r="3" spans="1:9" ht="9.75" customHeight="1" x14ac:dyDescent="0.4">
      <c r="A3" s="165"/>
      <c r="B3" s="165"/>
      <c r="C3" s="165"/>
      <c r="D3" s="165"/>
      <c r="E3" s="312" t="s">
        <v>23</v>
      </c>
      <c r="F3" s="312"/>
      <c r="G3" s="312"/>
      <c r="H3" s="312"/>
      <c r="I3" s="312"/>
    </row>
    <row r="4" spans="1:9" ht="15.75" x14ac:dyDescent="0.25">
      <c r="A4" s="23" t="s">
        <v>2</v>
      </c>
      <c r="E4" s="315" t="s">
        <v>101</v>
      </c>
      <c r="F4" s="315"/>
      <c r="G4" s="315"/>
      <c r="H4" s="315"/>
      <c r="I4" s="315"/>
    </row>
    <row r="5" spans="1:9" ht="7.5" customHeight="1" x14ac:dyDescent="0.3">
      <c r="A5" s="24"/>
      <c r="E5" s="312" t="s">
        <v>23</v>
      </c>
      <c r="F5" s="312"/>
      <c r="G5" s="312"/>
      <c r="H5" s="312"/>
      <c r="I5" s="312"/>
    </row>
    <row r="6" spans="1:9" ht="19.5" x14ac:dyDescent="0.4">
      <c r="A6" s="22" t="s">
        <v>34</v>
      </c>
      <c r="C6" s="132"/>
      <c r="D6" s="132"/>
      <c r="E6" s="317">
        <v>495433</v>
      </c>
      <c r="F6" s="321"/>
      <c r="G6" s="133" t="s">
        <v>3</v>
      </c>
      <c r="H6" s="316">
        <v>1226</v>
      </c>
      <c r="I6" s="316"/>
    </row>
    <row r="7" spans="1:9" ht="8.25" customHeight="1" x14ac:dyDescent="0.4">
      <c r="A7" s="22"/>
      <c r="E7" s="312" t="s">
        <v>24</v>
      </c>
      <c r="F7" s="312"/>
      <c r="G7" s="312"/>
      <c r="H7" s="312"/>
      <c r="I7" s="312"/>
    </row>
    <row r="8" spans="1:9" ht="19.5" hidden="1" x14ac:dyDescent="0.4">
      <c r="A8" s="22"/>
      <c r="E8" s="134"/>
      <c r="F8" s="134"/>
      <c r="G8" s="134"/>
      <c r="H8" s="25"/>
      <c r="I8" s="134"/>
    </row>
    <row r="9" spans="1:9" ht="30.75" customHeight="1" x14ac:dyDescent="0.4">
      <c r="A9" s="22"/>
      <c r="E9" s="134"/>
      <c r="F9" s="134"/>
      <c r="G9" s="134"/>
      <c r="H9" s="25"/>
      <c r="I9" s="134"/>
    </row>
    <row r="11" spans="1:9" ht="15" customHeight="1" x14ac:dyDescent="0.4">
      <c r="A11" s="26"/>
      <c r="E11" s="318" t="s">
        <v>4</v>
      </c>
      <c r="F11" s="320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64"/>
      <c r="I14" s="16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19">
        <v>65324000</v>
      </c>
      <c r="F16" s="322"/>
      <c r="G16" s="6">
        <f>H16+I16</f>
        <v>74921079.109999999</v>
      </c>
      <c r="H16" s="40">
        <v>73500476.510000005</v>
      </c>
      <c r="I16" s="40">
        <v>1420602.6</v>
      </c>
    </row>
    <row r="17" spans="1:9" ht="18" x14ac:dyDescent="0.35">
      <c r="A17" s="95" t="s">
        <v>6</v>
      </c>
      <c r="B17" s="3"/>
      <c r="C17" s="96" t="s">
        <v>26</v>
      </c>
      <c r="D17" s="3"/>
      <c r="E17" s="3"/>
      <c r="F17" s="3"/>
      <c r="G17" s="91">
        <f>H17+I17</f>
        <v>108970</v>
      </c>
      <c r="H17" s="91">
        <v>0</v>
      </c>
      <c r="I17" s="91">
        <v>108970</v>
      </c>
    </row>
    <row r="18" spans="1:9" ht="19.5" x14ac:dyDescent="0.4">
      <c r="A18" s="32" t="s">
        <v>65</v>
      </c>
      <c r="B18" s="3"/>
      <c r="C18" s="3"/>
      <c r="D18" s="3"/>
      <c r="E18" s="319">
        <v>65581000</v>
      </c>
      <c r="F18" s="322"/>
      <c r="G18" s="6">
        <f>H18+I18</f>
        <v>77173377.929999992</v>
      </c>
      <c r="H18" s="40">
        <v>74896796.129999995</v>
      </c>
      <c r="I18" s="40">
        <v>2276581.7999999998</v>
      </c>
    </row>
    <row r="19" spans="1:9" ht="19.5" x14ac:dyDescent="0.4">
      <c r="A19" s="32"/>
      <c r="B19" s="3"/>
      <c r="C19" s="3"/>
      <c r="D19" s="3"/>
      <c r="E19" s="166"/>
      <c r="F19" s="167"/>
      <c r="G19" s="5"/>
      <c r="H19" s="40"/>
      <c r="I19" s="40"/>
    </row>
    <row r="20" spans="1:9" s="138" customFormat="1" ht="15" x14ac:dyDescent="0.3">
      <c r="A20" s="135" t="s">
        <v>66</v>
      </c>
      <c r="B20" s="135"/>
      <c r="C20" s="136"/>
      <c r="D20" s="135"/>
      <c r="E20" s="135"/>
      <c r="F20" s="135"/>
      <c r="G20" s="137">
        <f>G18-G16+G17</f>
        <v>2361268.8199999928</v>
      </c>
      <c r="H20" s="137">
        <f>H18-H16+H17</f>
        <v>1396319.6199999899</v>
      </c>
      <c r="I20" s="137">
        <f>I18-I16+I17</f>
        <v>964949.19999999972</v>
      </c>
    </row>
    <row r="21" spans="1:9" s="138" customFormat="1" ht="15" x14ac:dyDescent="0.3">
      <c r="A21" s="135" t="s">
        <v>67</v>
      </c>
      <c r="B21" s="135"/>
      <c r="C21" s="136"/>
      <c r="D21" s="135"/>
      <c r="E21" s="135"/>
      <c r="F21" s="135"/>
      <c r="G21" s="137">
        <f>G20-G17</f>
        <v>2252298.8199999928</v>
      </c>
      <c r="H21" s="137">
        <f>H20-H17</f>
        <v>1396319.6199999899</v>
      </c>
      <c r="I21" s="137">
        <f>I20-I17</f>
        <v>855979.19999999972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8" customFormat="1" ht="28.5" customHeight="1" x14ac:dyDescent="0.3">
      <c r="A25" s="311" t="s">
        <v>111</v>
      </c>
      <c r="B25" s="311"/>
      <c r="C25" s="311"/>
      <c r="D25" s="311"/>
      <c r="E25" s="311"/>
      <c r="F25" s="311"/>
      <c r="G25" s="140">
        <f>G21-I26</f>
        <v>2252298.8199999928</v>
      </c>
      <c r="H25" s="141">
        <f>H21</f>
        <v>1396319.6199999899</v>
      </c>
      <c r="I25" s="141">
        <f>I21-I26</f>
        <v>855979.19999999972</v>
      </c>
    </row>
    <row r="26" spans="1:9" s="138" customFormat="1" ht="15" x14ac:dyDescent="0.3">
      <c r="A26" s="139" t="s">
        <v>112</v>
      </c>
      <c r="B26" s="136"/>
      <c r="C26" s="136"/>
      <c r="D26" s="136"/>
      <c r="E26" s="136"/>
      <c r="F26" s="136"/>
      <c r="G26" s="140"/>
      <c r="H26" s="243" t="s">
        <v>113</v>
      </c>
      <c r="I26" s="141">
        <v>0</v>
      </c>
    </row>
    <row r="27" spans="1:9" s="138" customFormat="1" x14ac:dyDescent="0.2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s="138" customFormat="1" ht="16.5" x14ac:dyDescent="0.35">
      <c r="A28" s="135" t="s">
        <v>38</v>
      </c>
      <c r="B28" s="135" t="s">
        <v>39</v>
      </c>
      <c r="C28" s="135"/>
      <c r="D28" s="143"/>
      <c r="E28" s="143"/>
      <c r="F28" s="144"/>
      <c r="G28" s="137"/>
      <c r="H28" s="145"/>
      <c r="I28" s="144"/>
    </row>
    <row r="29" spans="1:9" s="138" customFormat="1" ht="16.5" customHeight="1" x14ac:dyDescent="0.3">
      <c r="A29" s="135"/>
      <c r="B29" s="135"/>
      <c r="C29" s="305" t="s">
        <v>14</v>
      </c>
      <c r="D29" s="305"/>
      <c r="E29" s="305"/>
      <c r="F29" s="144"/>
      <c r="G29" s="146">
        <f>G30+G31</f>
        <v>2252298.8199999998</v>
      </c>
      <c r="H29" s="145"/>
      <c r="I29" s="144"/>
    </row>
    <row r="30" spans="1:9" s="138" customFormat="1" ht="18.75" x14ac:dyDescent="0.4">
      <c r="A30" s="147"/>
      <c r="B30" s="147"/>
      <c r="C30" s="148"/>
      <c r="D30" s="149"/>
      <c r="E30" s="150" t="s">
        <v>42</v>
      </c>
      <c r="F30" s="151" t="s">
        <v>15</v>
      </c>
      <c r="G30" s="152">
        <v>50000</v>
      </c>
      <c r="H30" s="145"/>
      <c r="I30" s="144"/>
    </row>
    <row r="31" spans="1:9" s="138" customFormat="1" ht="18.75" x14ac:dyDescent="0.4">
      <c r="A31" s="147"/>
      <c r="B31" s="147"/>
      <c r="C31" s="153"/>
      <c r="D31" s="149"/>
      <c r="E31" s="154"/>
      <c r="F31" s="151" t="s">
        <v>60</v>
      </c>
      <c r="G31" s="152">
        <v>2202298.8199999998</v>
      </c>
      <c r="H31" s="145"/>
      <c r="I31" s="144"/>
    </row>
    <row r="32" spans="1:9" s="138" customFormat="1" ht="18.75" x14ac:dyDescent="0.4">
      <c r="A32" s="147"/>
      <c r="B32" s="155"/>
      <c r="C32" s="305" t="s">
        <v>43</v>
      </c>
      <c r="D32" s="305"/>
      <c r="E32" s="305"/>
      <c r="F32" s="305"/>
      <c r="G32" s="146">
        <f>I26</f>
        <v>0</v>
      </c>
      <c r="H32" s="145"/>
      <c r="I32" s="144"/>
    </row>
    <row r="33" spans="1:9" ht="20.25" customHeight="1" x14ac:dyDescent="0.3">
      <c r="A33" s="156"/>
      <c r="B33" s="308" t="str">
        <f>CONCATENATE("b) Výsledek hospod. předcház. účet. období k 31. 12. ",'Rekapitulace dle oblasti'!E7)</f>
        <v>b) Výsledek hospod. předcház. účet. období k 31. 12. 2023</v>
      </c>
      <c r="C33" s="308"/>
      <c r="D33" s="308"/>
      <c r="E33" s="308"/>
      <c r="F33" s="308"/>
      <c r="G33" s="203">
        <v>5416480.0199999996</v>
      </c>
      <c r="H33" s="156"/>
      <c r="I33" s="156"/>
    </row>
    <row r="34" spans="1:9" ht="38.25" customHeight="1" x14ac:dyDescent="0.2">
      <c r="A34" s="309"/>
      <c r="B34" s="309"/>
      <c r="C34" s="309"/>
      <c r="D34" s="309"/>
      <c r="E34" s="309"/>
      <c r="F34" s="309"/>
      <c r="G34" s="309"/>
      <c r="H34" s="309"/>
      <c r="I34" s="309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4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5" t="s">
        <v>27</v>
      </c>
    </row>
    <row r="37" spans="1:9" ht="16.5" x14ac:dyDescent="0.35">
      <c r="A37" s="206" t="s">
        <v>22</v>
      </c>
      <c r="B37" s="36"/>
      <c r="C37" s="2"/>
      <c r="D37" s="36"/>
      <c r="E37" s="48"/>
      <c r="F37" s="49">
        <v>1450000</v>
      </c>
      <c r="G37" s="49">
        <v>1169101</v>
      </c>
      <c r="H37" s="50"/>
      <c r="I37" s="245">
        <f>IF(F37=0,"nerozp.",G37/F37)</f>
        <v>0.80627655172413792</v>
      </c>
    </row>
    <row r="38" spans="1:9" ht="16.5" x14ac:dyDescent="0.35">
      <c r="A38" s="206" t="s">
        <v>114</v>
      </c>
      <c r="B38" s="36"/>
      <c r="C38" s="2"/>
      <c r="D38" s="51"/>
      <c r="E38" s="51"/>
      <c r="F38" s="49">
        <v>1800000</v>
      </c>
      <c r="G38" s="49">
        <v>1306067.28</v>
      </c>
      <c r="H38" s="50"/>
      <c r="I38" s="245">
        <f t="shared" ref="I38:I42" si="0">IF(F38=0,"nerozp.",G38/F38)</f>
        <v>0.7255929333333333</v>
      </c>
    </row>
    <row r="39" spans="1:9" ht="16.5" x14ac:dyDescent="0.35">
      <c r="A39" s="206" t="s">
        <v>115</v>
      </c>
      <c r="B39" s="36"/>
      <c r="C39" s="2"/>
      <c r="D39" s="51"/>
      <c r="E39" s="51"/>
      <c r="F39" s="49">
        <v>2300000</v>
      </c>
      <c r="G39" s="49">
        <v>1887817</v>
      </c>
      <c r="H39" s="50"/>
      <c r="I39" s="245">
        <f t="shared" si="0"/>
        <v>0.82079000000000002</v>
      </c>
    </row>
    <row r="40" spans="1:9" ht="16.5" x14ac:dyDescent="0.35">
      <c r="A40" s="206" t="s">
        <v>59</v>
      </c>
      <c r="B40" s="36"/>
      <c r="C40" s="2"/>
      <c r="D40" s="51"/>
      <c r="E40" s="51"/>
      <c r="F40" s="49">
        <v>1.34</v>
      </c>
      <c r="G40" s="49">
        <v>1.34</v>
      </c>
      <c r="H40" s="50"/>
      <c r="I40" s="245">
        <f t="shared" si="0"/>
        <v>1</v>
      </c>
    </row>
    <row r="41" spans="1:9" ht="16.5" x14ac:dyDescent="0.35">
      <c r="A41" s="206" t="s">
        <v>57</v>
      </c>
      <c r="B41" s="36"/>
      <c r="C41" s="2"/>
      <c r="D41" s="48"/>
      <c r="E41" s="48"/>
      <c r="F41" s="49">
        <v>4768132.25</v>
      </c>
      <c r="G41" s="49">
        <v>4768132.25</v>
      </c>
      <c r="H41" s="50"/>
      <c r="I41" s="245">
        <f>IF(F41=0,"nerozp.",G41/F41)</f>
        <v>1</v>
      </c>
    </row>
    <row r="42" spans="1:9" ht="16.5" x14ac:dyDescent="0.35">
      <c r="A42" s="206" t="s">
        <v>116</v>
      </c>
      <c r="B42" s="2"/>
      <c r="C42" s="2"/>
      <c r="D42" s="29"/>
      <c r="E42" s="29"/>
      <c r="F42" s="49">
        <v>0</v>
      </c>
      <c r="G42" s="49">
        <v>0</v>
      </c>
      <c r="H42" s="50"/>
      <c r="I42" s="245" t="str">
        <f t="shared" si="0"/>
        <v>nerozp.</v>
      </c>
    </row>
    <row r="43" spans="1:9" ht="16.5" x14ac:dyDescent="0.35">
      <c r="A43" s="206" t="s">
        <v>117</v>
      </c>
      <c r="B43" s="2"/>
      <c r="C43" s="2"/>
      <c r="D43" s="29"/>
      <c r="E43" s="29"/>
      <c r="F43" s="49">
        <v>0</v>
      </c>
      <c r="G43" s="49">
        <v>0</v>
      </c>
      <c r="H43" s="50"/>
      <c r="I43" s="245" t="str">
        <f t="shared" ref="I43" si="1">IF(F43=0,"nerozp.",G43/F43)</f>
        <v>nerozp.</v>
      </c>
    </row>
    <row r="44" spans="1:9" ht="27" customHeight="1" x14ac:dyDescent="0.2">
      <c r="A44" s="157" t="s">
        <v>56</v>
      </c>
      <c r="B44" s="310"/>
      <c r="C44" s="310"/>
      <c r="D44" s="310"/>
      <c r="E44" s="310"/>
      <c r="F44" s="310"/>
      <c r="G44" s="310"/>
      <c r="H44" s="310"/>
      <c r="I44" s="310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307" t="s">
        <v>29</v>
      </c>
      <c r="I45" s="307"/>
    </row>
    <row r="46" spans="1:9" ht="18.75" thickTop="1" x14ac:dyDescent="0.35">
      <c r="A46" s="207"/>
      <c r="B46" s="208"/>
      <c r="C46" s="209"/>
      <c r="D46" s="208"/>
      <c r="E46" s="210" t="str">
        <f>CONCATENATE("Stav k 1.1.",'Rekapitulace dle oblasti'!E7)</f>
        <v>Stav k 1.1.2023</v>
      </c>
      <c r="F46" s="211" t="s">
        <v>17</v>
      </c>
      <c r="G46" s="211" t="s">
        <v>18</v>
      </c>
      <c r="H46" s="212" t="s">
        <v>19</v>
      </c>
      <c r="I46" s="213" t="s">
        <v>28</v>
      </c>
    </row>
    <row r="47" spans="1:9" x14ac:dyDescent="0.2">
      <c r="A47" s="214"/>
      <c r="B47" s="158"/>
      <c r="C47" s="158"/>
      <c r="D47" s="158"/>
      <c r="E47" s="215"/>
      <c r="F47" s="304"/>
      <c r="G47" s="216"/>
      <c r="H47" s="217" t="str">
        <f>CONCATENATE("31.12.",'Rekapitulace dle oblasti'!E7)</f>
        <v>31.12.2023</v>
      </c>
      <c r="I47" s="218" t="str">
        <f>CONCATENATE("31.12.",'Rekapitulace dle oblasti'!E7)</f>
        <v>31.12.2023</v>
      </c>
    </row>
    <row r="48" spans="1:9" x14ac:dyDescent="0.2">
      <c r="A48" s="214"/>
      <c r="B48" s="158"/>
      <c r="C48" s="158"/>
      <c r="D48" s="158"/>
      <c r="E48" s="215"/>
      <c r="F48" s="304"/>
      <c r="G48" s="219"/>
      <c r="H48" s="219"/>
      <c r="I48" s="220"/>
    </row>
    <row r="49" spans="1:9" ht="13.5" thickBot="1" x14ac:dyDescent="0.25">
      <c r="A49" s="221"/>
      <c r="B49" s="222"/>
      <c r="C49" s="222"/>
      <c r="D49" s="222"/>
      <c r="E49" s="215"/>
      <c r="F49" s="223"/>
      <c r="G49" s="223"/>
      <c r="H49" s="223"/>
      <c r="I49" s="224"/>
    </row>
    <row r="50" spans="1:9" ht="13.5" thickTop="1" x14ac:dyDescent="0.2">
      <c r="A50" s="225"/>
      <c r="B50" s="226"/>
      <c r="C50" s="226" t="s">
        <v>15</v>
      </c>
      <c r="D50" s="226"/>
      <c r="E50" s="227">
        <v>47204.08</v>
      </c>
      <c r="F50" s="228">
        <v>30000</v>
      </c>
      <c r="G50" s="229">
        <v>40000</v>
      </c>
      <c r="H50" s="229">
        <f t="shared" ref="H50:H53" si="2">E50+F50-G50</f>
        <v>37204.080000000002</v>
      </c>
      <c r="I50" s="230">
        <v>37204.080000000002</v>
      </c>
    </row>
    <row r="51" spans="1:9" x14ac:dyDescent="0.2">
      <c r="A51" s="231"/>
      <c r="B51" s="232"/>
      <c r="C51" s="232" t="s">
        <v>20</v>
      </c>
      <c r="D51" s="232"/>
      <c r="E51" s="233">
        <v>547228.87</v>
      </c>
      <c r="F51" s="234">
        <v>643824.68000000005</v>
      </c>
      <c r="G51" s="235">
        <v>739373</v>
      </c>
      <c r="H51" s="235">
        <f t="shared" si="2"/>
        <v>451680.55000000005</v>
      </c>
      <c r="I51" s="236">
        <v>362968.29</v>
      </c>
    </row>
    <row r="52" spans="1:9" x14ac:dyDescent="0.2">
      <c r="A52" s="231"/>
      <c r="B52" s="232"/>
      <c r="C52" s="232" t="s">
        <v>60</v>
      </c>
      <c r="D52" s="232"/>
      <c r="E52" s="233">
        <v>362020.26</v>
      </c>
      <c r="F52" s="234">
        <v>1653855.28</v>
      </c>
      <c r="G52" s="235">
        <v>683000</v>
      </c>
      <c r="H52" s="235">
        <f t="shared" si="2"/>
        <v>1332875.54</v>
      </c>
      <c r="I52" s="236">
        <v>1332875.54</v>
      </c>
    </row>
    <row r="53" spans="1:9" x14ac:dyDescent="0.2">
      <c r="A53" s="231"/>
      <c r="B53" s="232"/>
      <c r="C53" s="232" t="s">
        <v>58</v>
      </c>
      <c r="D53" s="232"/>
      <c r="E53" s="233">
        <v>611060.02</v>
      </c>
      <c r="F53" s="234">
        <v>8583213.4600000009</v>
      </c>
      <c r="G53" s="235">
        <v>9086302.8100000005</v>
      </c>
      <c r="H53" s="235">
        <f t="shared" si="2"/>
        <v>107970.66999999993</v>
      </c>
      <c r="I53" s="236">
        <v>107970.67</v>
      </c>
    </row>
    <row r="54" spans="1:9" ht="18.75" thickBot="1" x14ac:dyDescent="0.4">
      <c r="A54" s="237" t="s">
        <v>11</v>
      </c>
      <c r="B54" s="238"/>
      <c r="C54" s="238"/>
      <c r="D54" s="238"/>
      <c r="E54" s="239">
        <f>E50+E51+E52+E53</f>
        <v>1567513.23</v>
      </c>
      <c r="F54" s="240">
        <f>F50+F51+F52+F53</f>
        <v>10910893.420000002</v>
      </c>
      <c r="G54" s="241">
        <f>G50+G51+G52+G53</f>
        <v>10548675.810000001</v>
      </c>
      <c r="H54" s="241">
        <f>H50+H51+H52+H53</f>
        <v>1929730.84</v>
      </c>
      <c r="I54" s="242">
        <f>SUM(I50:I53)</f>
        <v>1841018.58</v>
      </c>
    </row>
    <row r="55" spans="1:9" ht="13.5" thickTop="1" x14ac:dyDescent="0.2">
      <c r="G55" s="159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E16:F16"/>
    <mergeCell ref="E18:F18"/>
    <mergeCell ref="C29:E29"/>
    <mergeCell ref="C32:F32"/>
    <mergeCell ref="B33:F3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7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15</vt:i4>
      </vt:variant>
    </vt:vector>
  </HeadingPairs>
  <TitlesOfParts>
    <vt:vector size="28" baseType="lpstr">
      <vt:lpstr>Rekapitulace dle oblasti</vt:lpstr>
      <vt:lpstr>1025</vt:lpstr>
      <vt:lpstr>1026</vt:lpstr>
      <vt:lpstr>1043</vt:lpstr>
      <vt:lpstr>1113</vt:lpstr>
      <vt:lpstr>1175</vt:lpstr>
      <vt:lpstr>1142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2024-05-21T09:02:40Z</cp:lastPrinted>
  <dcterms:created xsi:type="dcterms:W3CDTF">2008-01-24T08:46:29Z</dcterms:created>
  <dcterms:modified xsi:type="dcterms:W3CDTF">2024-05-28T07:29:32Z</dcterms:modified>
</cp:coreProperties>
</file>