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J:\OdRF\Závěrečný účet\2023\ZOK 17.6.2024\"/>
    </mc:Choice>
  </mc:AlternateContent>
  <xr:revisionPtr revIDLastSave="0" documentId="13_ncr:1_{6A3335A8-C2B0-4E69-B50C-09B9768777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. DP, DT, NFV" sheetId="1" r:id="rId1"/>
  </sheets>
  <definedNames>
    <definedName name="_xlnm.Print_Titles" localSheetId="0">'10. DP, DT, NFV'!$4:$5</definedName>
    <definedName name="_xlnm.Print_Area" localSheetId="0">'10. DP, DT, NFV'!$A$1:$W$113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2" i="1" l="1"/>
  <c r="J71" i="1" l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I71" i="1"/>
  <c r="F113" i="1"/>
  <c r="G113" i="1"/>
  <c r="H113" i="1"/>
  <c r="I102" i="1"/>
  <c r="I100" i="1"/>
  <c r="I113" i="1" s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J51" i="1" l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W32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I33" i="1"/>
  <c r="I32" i="1" s="1"/>
  <c r="W27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I20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W20" i="1" s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I6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W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94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G20" i="1"/>
  <c r="H20" i="1"/>
  <c r="F20" i="1"/>
  <c r="I26" i="1"/>
  <c r="G71" i="1"/>
  <c r="H71" i="1"/>
  <c r="I81" i="1"/>
  <c r="U81" i="1"/>
  <c r="F71" i="1"/>
  <c r="F10" i="1" l="1"/>
  <c r="F13" i="1"/>
  <c r="F6" i="1" s="1"/>
  <c r="F17" i="1"/>
  <c r="F23" i="1"/>
  <c r="F27" i="1"/>
  <c r="F33" i="1"/>
  <c r="F32" i="1" s="1"/>
  <c r="F38" i="1"/>
  <c r="F44" i="1"/>
  <c r="F43" i="1" s="1"/>
  <c r="F62" i="1"/>
  <c r="F61" i="1" s="1"/>
  <c r="F82" i="1"/>
  <c r="F89" i="1"/>
  <c r="F94" i="1"/>
  <c r="F97" i="1"/>
  <c r="F77" i="1"/>
  <c r="F72" i="1"/>
  <c r="F57" i="1"/>
  <c r="F51" i="1"/>
  <c r="G97" i="1"/>
  <c r="H97" i="1"/>
  <c r="E97" i="1"/>
  <c r="F88" i="1" l="1"/>
  <c r="G94" i="1"/>
  <c r="H94" i="1"/>
  <c r="E94" i="1"/>
  <c r="J94" i="1" l="1"/>
  <c r="K94" i="1"/>
  <c r="L94" i="1"/>
  <c r="M94" i="1"/>
  <c r="N94" i="1"/>
  <c r="O94" i="1"/>
  <c r="P94" i="1"/>
  <c r="Q94" i="1"/>
  <c r="R94" i="1"/>
  <c r="S94" i="1"/>
  <c r="T94" i="1"/>
  <c r="V94" i="1"/>
  <c r="G89" i="1"/>
  <c r="G88" i="1" s="1"/>
  <c r="H89" i="1"/>
  <c r="H88" i="1" s="1"/>
  <c r="J89" i="1"/>
  <c r="K89" i="1"/>
  <c r="L89" i="1"/>
  <c r="M89" i="1"/>
  <c r="N89" i="1"/>
  <c r="O89" i="1"/>
  <c r="P89" i="1"/>
  <c r="Q89" i="1"/>
  <c r="R89" i="1"/>
  <c r="S89" i="1"/>
  <c r="T89" i="1"/>
  <c r="V89" i="1"/>
  <c r="W89" i="1"/>
  <c r="E89" i="1"/>
  <c r="E88" i="1" s="1"/>
  <c r="G82" i="1"/>
  <c r="H82" i="1"/>
  <c r="J82" i="1"/>
  <c r="K82" i="1"/>
  <c r="L82" i="1"/>
  <c r="M82" i="1"/>
  <c r="N82" i="1"/>
  <c r="O82" i="1"/>
  <c r="P82" i="1"/>
  <c r="Q82" i="1"/>
  <c r="R82" i="1"/>
  <c r="S82" i="1"/>
  <c r="T82" i="1"/>
  <c r="V82" i="1"/>
  <c r="W82" i="1"/>
  <c r="I87" i="1"/>
  <c r="U87" i="1"/>
  <c r="G77" i="1"/>
  <c r="H77" i="1"/>
  <c r="E77" i="1"/>
  <c r="G72" i="1"/>
  <c r="H72" i="1"/>
  <c r="E72" i="1"/>
  <c r="E71" i="1" s="1"/>
  <c r="J61" i="1"/>
  <c r="N61" i="1"/>
  <c r="R61" i="1"/>
  <c r="V61" i="1"/>
  <c r="W61" i="1"/>
  <c r="I69" i="1"/>
  <c r="I68" i="1"/>
  <c r="I70" i="1"/>
  <c r="G62" i="1"/>
  <c r="G61" i="1" s="1"/>
  <c r="H62" i="1"/>
  <c r="H61" i="1" s="1"/>
  <c r="K61" i="1"/>
  <c r="L61" i="1"/>
  <c r="M61" i="1"/>
  <c r="O61" i="1"/>
  <c r="P61" i="1"/>
  <c r="Q61" i="1"/>
  <c r="S61" i="1"/>
  <c r="T61" i="1"/>
  <c r="E62" i="1"/>
  <c r="E61" i="1" s="1"/>
  <c r="G57" i="1"/>
  <c r="H57" i="1"/>
  <c r="E57" i="1"/>
  <c r="G51" i="1"/>
  <c r="H51" i="1"/>
  <c r="K43" i="1"/>
  <c r="Q43" i="1"/>
  <c r="V43" i="1"/>
  <c r="E51" i="1"/>
  <c r="G44" i="1"/>
  <c r="H44" i="1"/>
  <c r="J44" i="1"/>
  <c r="K44" i="1"/>
  <c r="L44" i="1"/>
  <c r="M44" i="1"/>
  <c r="N44" i="1"/>
  <c r="O44" i="1"/>
  <c r="P44" i="1"/>
  <c r="Q44" i="1"/>
  <c r="R44" i="1"/>
  <c r="S44" i="1"/>
  <c r="T44" i="1"/>
  <c r="V44" i="1"/>
  <c r="W44" i="1"/>
  <c r="W43" i="1" s="1"/>
  <c r="W42" i="1" s="1"/>
  <c r="E44" i="1"/>
  <c r="G38" i="1"/>
  <c r="H38" i="1"/>
  <c r="E38" i="1"/>
  <c r="G33" i="1"/>
  <c r="G32" i="1" s="1"/>
  <c r="H33" i="1"/>
  <c r="H32" i="1" s="1"/>
  <c r="J32" i="1"/>
  <c r="K32" i="1"/>
  <c r="L32" i="1"/>
  <c r="M32" i="1"/>
  <c r="N32" i="1"/>
  <c r="O32" i="1"/>
  <c r="P32" i="1"/>
  <c r="Q32" i="1"/>
  <c r="R32" i="1"/>
  <c r="S32" i="1"/>
  <c r="T32" i="1"/>
  <c r="V32" i="1"/>
  <c r="E33" i="1"/>
  <c r="E32" i="1" s="1"/>
  <c r="I35" i="1"/>
  <c r="I34" i="1"/>
  <c r="G27" i="1"/>
  <c r="H27" i="1"/>
  <c r="J27" i="1"/>
  <c r="K27" i="1"/>
  <c r="P27" i="1"/>
  <c r="Q27" i="1"/>
  <c r="R27" i="1"/>
  <c r="T27" i="1"/>
  <c r="V27" i="1"/>
  <c r="E27" i="1"/>
  <c r="I21" i="1"/>
  <c r="G23" i="1"/>
  <c r="H23" i="1"/>
  <c r="E23" i="1"/>
  <c r="E20" i="1" s="1"/>
  <c r="I25" i="1"/>
  <c r="I23" i="1" s="1"/>
  <c r="U25" i="1"/>
  <c r="I24" i="1"/>
  <c r="U24" i="1"/>
  <c r="G17" i="1"/>
  <c r="H17" i="1"/>
  <c r="E17" i="1"/>
  <c r="I19" i="1"/>
  <c r="U19" i="1"/>
  <c r="I18" i="1"/>
  <c r="U18" i="1"/>
  <c r="G13" i="1"/>
  <c r="H13" i="1"/>
  <c r="E13" i="1"/>
  <c r="G10" i="1"/>
  <c r="H10" i="1"/>
  <c r="E10" i="1"/>
  <c r="T43" i="1" l="1"/>
  <c r="P43" i="1"/>
  <c r="G43" i="1"/>
  <c r="E43" i="1"/>
  <c r="R43" i="1"/>
  <c r="J43" i="1"/>
  <c r="I17" i="1"/>
  <c r="H43" i="1"/>
  <c r="E6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I105" i="1" l="1"/>
  <c r="I106" i="1"/>
  <c r="I107" i="1"/>
  <c r="I108" i="1"/>
  <c r="I109" i="1"/>
  <c r="I110" i="1"/>
  <c r="I111" i="1"/>
  <c r="I104" i="1"/>
  <c r="I60" i="1"/>
  <c r="I22" i="1" l="1"/>
  <c r="K100" i="1"/>
  <c r="K113" i="1" s="1"/>
  <c r="R100" i="1"/>
  <c r="R113" i="1" s="1"/>
  <c r="T100" i="1"/>
  <c r="T113" i="1" s="1"/>
  <c r="P100" i="1" l="1"/>
  <c r="P113" i="1" s="1"/>
  <c r="J100" i="1"/>
  <c r="J113" i="1" s="1"/>
  <c r="Q100" i="1"/>
  <c r="Q113" i="1" s="1"/>
  <c r="V100" i="1"/>
  <c r="V113" i="1" s="1"/>
  <c r="W7" i="1" l="1"/>
  <c r="W38" i="1"/>
  <c r="W96" i="1"/>
  <c r="W99" i="1"/>
  <c r="W97" i="1" s="1"/>
  <c r="W88" i="1" l="1"/>
  <c r="I28" i="1"/>
  <c r="I11" i="1" l="1"/>
  <c r="I12" i="1"/>
  <c r="I14" i="1"/>
  <c r="I15" i="1"/>
  <c r="I16" i="1"/>
  <c r="I13" i="1" l="1"/>
  <c r="I10" i="1"/>
  <c r="L7" i="1"/>
  <c r="M7" i="1"/>
  <c r="N7" i="1"/>
  <c r="O7" i="1"/>
  <c r="S7" i="1"/>
  <c r="L21" i="1"/>
  <c r="M21" i="1"/>
  <c r="N21" i="1"/>
  <c r="O21" i="1"/>
  <c r="S21" i="1"/>
  <c r="L22" i="1"/>
  <c r="M22" i="1"/>
  <c r="N22" i="1"/>
  <c r="O22" i="1"/>
  <c r="S22" i="1"/>
  <c r="L28" i="1"/>
  <c r="L27" i="1" s="1"/>
  <c r="M28" i="1"/>
  <c r="M27" i="1" s="1"/>
  <c r="N28" i="1"/>
  <c r="N27" i="1" s="1"/>
  <c r="O28" i="1"/>
  <c r="O27" i="1" s="1"/>
  <c r="S28" i="1"/>
  <c r="S27" i="1" s="1"/>
  <c r="L38" i="1"/>
  <c r="M38" i="1"/>
  <c r="N38" i="1"/>
  <c r="O38" i="1"/>
  <c r="S38" i="1"/>
  <c r="L43" i="1"/>
  <c r="M43" i="1"/>
  <c r="N43" i="1"/>
  <c r="O43" i="1"/>
  <c r="S43" i="1"/>
  <c r="S88" i="1"/>
  <c r="L97" i="1"/>
  <c r="M97" i="1"/>
  <c r="N97" i="1"/>
  <c r="O97" i="1"/>
  <c r="S97" i="1"/>
  <c r="U11" i="1"/>
  <c r="U12" i="1"/>
  <c r="U14" i="1"/>
  <c r="U15" i="1"/>
  <c r="U16" i="1"/>
  <c r="U29" i="1"/>
  <c r="U31" i="1"/>
  <c r="U30" i="1"/>
  <c r="U34" i="1"/>
  <c r="U35" i="1"/>
  <c r="U36" i="1"/>
  <c r="U39" i="1"/>
  <c r="U40" i="1"/>
  <c r="U41" i="1"/>
  <c r="U52" i="1"/>
  <c r="U53" i="1"/>
  <c r="U45" i="1"/>
  <c r="U46" i="1"/>
  <c r="U47" i="1"/>
  <c r="U48" i="1"/>
  <c r="U49" i="1"/>
  <c r="U50" i="1"/>
  <c r="U54" i="1"/>
  <c r="U55" i="1"/>
  <c r="U56" i="1"/>
  <c r="U58" i="1"/>
  <c r="U59" i="1"/>
  <c r="U63" i="1"/>
  <c r="U64" i="1"/>
  <c r="U65" i="1"/>
  <c r="U66" i="1"/>
  <c r="U68" i="1"/>
  <c r="U67" i="1"/>
  <c r="U73" i="1"/>
  <c r="U74" i="1"/>
  <c r="U75" i="1"/>
  <c r="U76" i="1"/>
  <c r="U78" i="1"/>
  <c r="U79" i="1"/>
  <c r="U80" i="1"/>
  <c r="U83" i="1"/>
  <c r="U82" i="1" s="1"/>
  <c r="U84" i="1"/>
  <c r="U85" i="1"/>
  <c r="U86" i="1"/>
  <c r="U90" i="1"/>
  <c r="U89" i="1" s="1"/>
  <c r="U91" i="1"/>
  <c r="U92" i="1"/>
  <c r="U93" i="1"/>
  <c r="U95" i="1"/>
  <c r="U96" i="1"/>
  <c r="U98" i="1"/>
  <c r="U99" i="1"/>
  <c r="N100" i="1" l="1"/>
  <c r="N113" i="1" s="1"/>
  <c r="U61" i="1"/>
  <c r="U94" i="1"/>
  <c r="U44" i="1"/>
  <c r="S100" i="1"/>
  <c r="S113" i="1" s="1"/>
  <c r="L100" i="1"/>
  <c r="L113" i="1" s="1"/>
  <c r="M100" i="1"/>
  <c r="M113" i="1" s="1"/>
  <c r="O100" i="1"/>
  <c r="O113" i="1" s="1"/>
  <c r="O88" i="1"/>
  <c r="N88" i="1"/>
  <c r="L88" i="1"/>
  <c r="M88" i="1"/>
  <c r="W100" i="1" l="1"/>
  <c r="E100" i="1"/>
  <c r="E113" i="1" s="1"/>
  <c r="I99" i="1"/>
  <c r="I98" i="1"/>
  <c r="I96" i="1"/>
  <c r="I95" i="1"/>
  <c r="I94" i="1" s="1"/>
  <c r="W113" i="1" l="1"/>
  <c r="W119" i="1"/>
  <c r="I97" i="1"/>
  <c r="I91" i="1"/>
  <c r="I92" i="1"/>
  <c r="I93" i="1"/>
  <c r="I90" i="1"/>
  <c r="I86" i="1"/>
  <c r="I85" i="1"/>
  <c r="I84" i="1"/>
  <c r="I83" i="1"/>
  <c r="I80" i="1"/>
  <c r="I79" i="1"/>
  <c r="I78" i="1"/>
  <c r="I77" i="1" s="1"/>
  <c r="I74" i="1"/>
  <c r="I75" i="1"/>
  <c r="I76" i="1"/>
  <c r="I73" i="1"/>
  <c r="I72" i="1" s="1"/>
  <c r="I67" i="1"/>
  <c r="I66" i="1"/>
  <c r="I64" i="1"/>
  <c r="I65" i="1"/>
  <c r="I63" i="1"/>
  <c r="I62" i="1" l="1"/>
  <c r="I61" i="1" s="1"/>
  <c r="I82" i="1"/>
  <c r="I89" i="1"/>
  <c r="I88" i="1" s="1"/>
  <c r="I59" i="1"/>
  <c r="I58" i="1"/>
  <c r="I57" i="1" s="1"/>
  <c r="I56" i="1" l="1"/>
  <c r="I50" i="1"/>
  <c r="I54" i="1"/>
  <c r="I55" i="1"/>
  <c r="I49" i="1"/>
  <c r="I48" i="1"/>
  <c r="I46" i="1"/>
  <c r="I47" i="1"/>
  <c r="I45" i="1"/>
  <c r="I53" i="1"/>
  <c r="I52" i="1"/>
  <c r="I51" i="1" s="1"/>
  <c r="I40" i="1"/>
  <c r="I41" i="1"/>
  <c r="I39" i="1"/>
  <c r="I38" i="1" l="1"/>
  <c r="I44" i="1"/>
  <c r="I43" i="1" s="1"/>
  <c r="I36" i="1"/>
  <c r="I31" i="1"/>
  <c r="I30" i="1"/>
  <c r="I29" i="1"/>
  <c r="I27" i="1" l="1"/>
  <c r="I37" i="1"/>
  <c r="U37" i="1"/>
  <c r="U32" i="1" s="1"/>
  <c r="G7" i="1" l="1"/>
  <c r="H6" i="1"/>
  <c r="G6" i="1"/>
  <c r="U21" i="1" l="1"/>
  <c r="U97" i="1"/>
  <c r="U38" i="1" l="1"/>
  <c r="U28" i="1"/>
  <c r="U27" i="1" s="1"/>
  <c r="H7" i="1"/>
  <c r="U7" i="1" s="1"/>
  <c r="H100" i="1" l="1"/>
  <c r="U22" i="1"/>
  <c r="I7" i="1" l="1"/>
  <c r="F100" i="1" l="1"/>
  <c r="G100" i="1"/>
  <c r="E7" i="1" l="1"/>
  <c r="U43" i="1" l="1"/>
  <c r="U88" i="1" l="1"/>
  <c r="U100" i="1" s="1"/>
  <c r="U113" i="1" s="1"/>
  <c r="U116" i="1" l="1"/>
  <c r="F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Drábková Vladimíra</author>
  </authors>
  <commentList>
    <comment ref="H6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Drábková Vladimíra:</t>
        </r>
        <r>
          <rPr>
            <sz val="9"/>
            <color indexed="81"/>
            <rFont val="Tahoma"/>
            <family val="2"/>
            <charset val="238"/>
          </rPr>
          <t xml:space="preserve">
20 000 + 40 000= neexist. účet, není to vratka</t>
        </r>
      </text>
    </comment>
  </commentList>
</comments>
</file>

<file path=xl/sharedStrings.xml><?xml version="1.0" encoding="utf-8"?>
<sst xmlns="http://schemas.openxmlformats.org/spreadsheetml/2006/main" count="230" uniqueCount="149">
  <si>
    <t xml:space="preserve">Odbor </t>
  </si>
  <si>
    <t>UZ</t>
  </si>
  <si>
    <t>ORJ</t>
  </si>
  <si>
    <t>Odbor strategického rozvoje kraje</t>
  </si>
  <si>
    <t xml:space="preserve">Dotační program: </t>
  </si>
  <si>
    <t xml:space="preserve">Dotační tituly: </t>
  </si>
  <si>
    <t xml:space="preserve">Odbor životního prostředí a zemědělství </t>
  </si>
  <si>
    <t>Odbor školství a mládeže</t>
  </si>
  <si>
    <t xml:space="preserve">Odbor sociálních věcí </t>
  </si>
  <si>
    <t xml:space="preserve">Odbor dopravy a silničního hospodářství </t>
  </si>
  <si>
    <t>Odbor sportu, kultury a památkové péče</t>
  </si>
  <si>
    <t xml:space="preserve">Odbor zdravotnictví </t>
  </si>
  <si>
    <t>Odbor kancelář hejtmana</t>
  </si>
  <si>
    <t>Požadováno celkem</t>
  </si>
  <si>
    <t>v Kč</t>
  </si>
  <si>
    <t xml:space="preserve">Schváleno ROK, ZOK </t>
  </si>
  <si>
    <t>Vratky 2020</t>
  </si>
  <si>
    <t>x</t>
  </si>
  <si>
    <t>Příjem žádostí
od - do</t>
  </si>
  <si>
    <t>1.4. - 15.4.2019</t>
  </si>
  <si>
    <t>1.3. - 17.5.2019</t>
  </si>
  <si>
    <t>18.1. - 1.4.2019</t>
  </si>
  <si>
    <t>31.5. - 26.7.2019</t>
  </si>
  <si>
    <t>31.5. - 1.7.2019</t>
  </si>
  <si>
    <t>8.4. - 26.4.2019</t>
  </si>
  <si>
    <t>4.4. - 12.4.2019</t>
  </si>
  <si>
    <t>1.4. - 10.4.2019</t>
  </si>
  <si>
    <t>4.2. - 20.2.2019</t>
  </si>
  <si>
    <t>18.1. - 8.2.2019</t>
  </si>
  <si>
    <t>22.10. - 9.11.2018</t>
  </si>
  <si>
    <t>18.1. - 18.2.2019</t>
  </si>
  <si>
    <t>22.1. - 8.2.2019</t>
  </si>
  <si>
    <t>21.1. - 4.2.2019</t>
  </si>
  <si>
    <t>21.1 - 4.2.2019</t>
  </si>
  <si>
    <t>18.1. - 15.2.2019</t>
  </si>
  <si>
    <t>1. kolo 7.1. - 21.1.2019
2. kolo 17.6. - 28.6.2019</t>
  </si>
  <si>
    <t>1. kolo 18.1. - 1.2.2019
2. kolo 1.7. - 16.8.2019</t>
  </si>
  <si>
    <t>1. kolo 21.1. - 4.2.2019
2. kolo 3.6. - 17.6.2019</t>
  </si>
  <si>
    <t>1. kolo 25.2. - 26.4.2019
2. kolo 27.5. - 28.6.2019</t>
  </si>
  <si>
    <t>Počet schválených žádostí</t>
  </si>
  <si>
    <t>21.1. - 7.2.2019</t>
  </si>
  <si>
    <t>21.1. - 5.2.2019</t>
  </si>
  <si>
    <t>18.3. - 5.4.2019</t>
  </si>
  <si>
    <t>28.1. - 8.2. 2019</t>
  </si>
  <si>
    <t>28.1. - 8.2.2019</t>
  </si>
  <si>
    <t>21.1. - 31.1.2019</t>
  </si>
  <si>
    <t>1.2. - 28.2.2019</t>
  </si>
  <si>
    <t>21.1. - 15.2.2019</t>
  </si>
  <si>
    <t>21.1. - 28.1.2019</t>
  </si>
  <si>
    <t>14.6. - 31.7. 2019</t>
  </si>
  <si>
    <t>Individuální dotace (všechny odbory)</t>
  </si>
  <si>
    <t xml:space="preserve">Dotační programy / tituly  a individuální dotace celkem </t>
  </si>
  <si>
    <t xml:space="preserve">Dotační programy/tituly celkem  </t>
  </si>
  <si>
    <t>Skutečnost k 31.12.2019</t>
  </si>
  <si>
    <t>8 = 6 - 7</t>
  </si>
  <si>
    <t>01_01 Program na podporu podnikání 2021</t>
  </si>
  <si>
    <t>01_01_1 Podpora soutěží propagujících podnikatele</t>
  </si>
  <si>
    <t>01_01_2 Podpora poradenství pro podnikatele</t>
  </si>
  <si>
    <t>oblast sportu:</t>
  </si>
  <si>
    <t>oblast kultury a památkové péče:</t>
  </si>
  <si>
    <t>08_01_01 Podpora prevence kriminality</t>
  </si>
  <si>
    <t>08_01_02 Podpora prorodinných aktivit</t>
  </si>
  <si>
    <t xml:space="preserve">08_01_03 Podpora aktivit směřujících k sociálnímu začleňování </t>
  </si>
  <si>
    <t>08 -02 Program finanční podpory poskytování sociálních služeb v Olomouckém kraji - Podprogram č. 2</t>
  </si>
  <si>
    <t>10_02_01 Kontaktní a poradenské služby a terénní programy</t>
  </si>
  <si>
    <t>10_02_02 Ambulantní léčba</t>
  </si>
  <si>
    <t>10_02_03 Doléčovací programy</t>
  </si>
  <si>
    <t>10_02_04 Specifická selektivní a indikovaná primární prevence</t>
  </si>
  <si>
    <t xml:space="preserve">10_01_01 Podpora zdravotně-preventivních aktivit pro všechny skupiny obyvatel </t>
  </si>
  <si>
    <t>10_01_02 Podpora významných aktivit v oblasti zdravotnictví</t>
  </si>
  <si>
    <t>11_01_01 Podpora poskytovatelů lůžkové paliativní péče</t>
  </si>
  <si>
    <t>14_01_01 Podpora regionálního značení</t>
  </si>
  <si>
    <t>14_01_02 Podpora farmářských trhů</t>
  </si>
  <si>
    <t>01_01_02 Podpora zpracování územně plánovací dokumentace</t>
  </si>
  <si>
    <t>01_01_01 Podpora budování a obnovy infrastruktury obce</t>
  </si>
  <si>
    <t>01_01_03 Podpora přípravy projektové dokumentace</t>
  </si>
  <si>
    <t>06_01_01 Podpora celoroční sportovní činnosti</t>
  </si>
  <si>
    <t xml:space="preserve">06_01_02 Podpora přípravy dětí a mládeže na vrcholový sport </t>
  </si>
  <si>
    <t>06_02_01 Podpora sportovních akcí</t>
  </si>
  <si>
    <t>06_02_02 Dotace na získání ternérské licence</t>
  </si>
  <si>
    <t>06_02_03 Podpora reprezentantů ČR z Olomouckého kraje</t>
  </si>
  <si>
    <t xml:space="preserve">06_02_04 Podpora mládežnických reprezentantů ČR (do 21 let) z Olomouckého kraje </t>
  </si>
  <si>
    <t>06_09 Víceletá podpora v oblasti sportu 2022-2024</t>
  </si>
  <si>
    <t>06_09_01 Víceletá podpora významných sportovních akcí</t>
  </si>
  <si>
    <t>06_09_02 Víceletá podpora sportovní činnosti</t>
  </si>
  <si>
    <t>07_01_01 Obnova kulturních památek</t>
  </si>
  <si>
    <t>07_01_02 Obnova staveb drobné architektury místního významu</t>
  </si>
  <si>
    <t>07_01_03 Obnova nemovitostí, které nejsou kulturní památkou, nacházejících se na území památkových rezervací a památkových zón a jejich ochranných pásem</t>
  </si>
  <si>
    <t>12_01_01 Nadregionální akce cestovního ruchu</t>
  </si>
  <si>
    <t xml:space="preserve">12_01_02 Podpora rozvoje zahraničních vztahů </t>
  </si>
  <si>
    <t xml:space="preserve">12_01_03 Podpora turistických informačních center </t>
  </si>
  <si>
    <t xml:space="preserve">12_01_04 Podpora rozvoje cestovního ruchu </t>
  </si>
  <si>
    <t>10. Dotační programy / tituly a návratné finanční výpomoci z rozpočtu Olomouckého kraje v roce 2023</t>
  </si>
  <si>
    <t>Schválený rozpočet 2023</t>
  </si>
  <si>
    <t>Upravený rozpočet k 31.12.2023</t>
  </si>
  <si>
    <t>Vyplaceno k 31.12.2023</t>
  </si>
  <si>
    <t>Vratky v roce 2023
(k 31.12.2023)</t>
  </si>
  <si>
    <t>Skutečnost k 31.12.2023</t>
  </si>
  <si>
    <t>Vratky v roce 2024</t>
  </si>
  <si>
    <r>
      <t xml:space="preserve">Počet přijatých žádostí 
</t>
    </r>
    <r>
      <rPr>
        <sz val="8"/>
        <rFont val="Arial"/>
        <family val="2"/>
        <charset val="238"/>
      </rPr>
      <t>(mimo stornovaných)</t>
    </r>
  </si>
  <si>
    <t>14_01 Program na podporu místních produktů 2023</t>
  </si>
  <si>
    <t>01_01 Program obnovy venkova Olomouckého kraje 2023</t>
  </si>
  <si>
    <t>15_01 Smart region Olomoucký kraj 2023</t>
  </si>
  <si>
    <t xml:space="preserve">15_01_01 Podpora přípravy a realizace SMART opatření </t>
  </si>
  <si>
    <t xml:space="preserve">15_01_02 Podpora realizace SMART opatření v oblasti eHealth </t>
  </si>
  <si>
    <t>02_02 Program na podporu včelařů na území Olomouckého kraje 2023</t>
  </si>
  <si>
    <t>03_02 Dotace obcím na území Olomouckého kraje na řešení mimořádných událostí v oblasti vodohospodářské infrastruktury 2023</t>
  </si>
  <si>
    <t>02_03 Program na podporu aktivit v oblasti životního prostředí a zemědělství 2023</t>
  </si>
  <si>
    <t xml:space="preserve">02_03_01 Podpora vzdělávání, osvěty a realizace opatření v oblasti životního prostředí a zemědělství </t>
  </si>
  <si>
    <t>02_03_02 Podpora činnosti nekomerčních zájmových spolků a organizací působících v oblasti životního prostředí a zemědělství</t>
  </si>
  <si>
    <t>04_01 Program na podporu vzdělávání na vysokých školách v Olomouckém kraji v roce 2023</t>
  </si>
  <si>
    <t>04_02 Studijní stipendium Olomouckého kraje na studium v zahraničí v roce 2023</t>
  </si>
  <si>
    <t>04_03 Program na podporu environmentálního vzdělávání, výchovy a osvěty v Olomouckém kraji v roce 2023</t>
  </si>
  <si>
    <t>04_04 Program na podporu práce s dětmi a mládeží v Olomouckém kraji v roce 2023</t>
  </si>
  <si>
    <t>08_01 Dotační program pro sociální oblast 2023</t>
  </si>
  <si>
    <t>09_01 Podpora výstavby a oprav cyklostezek 2023</t>
  </si>
  <si>
    <t>09_02 Podopora opatření pro zvýšení bezpečnosti provozu a budování přechodů pro chodce 2023</t>
  </si>
  <si>
    <t>09_03 Podpora výstavby, obnovy a vybavení dětských dopravních hřišť 2023</t>
  </si>
  <si>
    <t>06_02 Program na podporu sportu v Olomouckém kraji v roce 2023</t>
  </si>
  <si>
    <t>06_03 Program na podporu volnočasových aktivit se zaměřením na tělovýchovu a rekreační sport v Olomouckém kraji v roce 2023</t>
  </si>
  <si>
    <t>06_04 Program na podporu sportovní činnosti dětí a mládeže v Olomouckém kraji v roce 2023</t>
  </si>
  <si>
    <t>06_01 Program na podporu sportovní činnosti v Olomouckém kraji v roce 2023</t>
  </si>
  <si>
    <t>06_05 Program na podporu handicapovaných sportovců v Olomouckém kraji v roce 2023</t>
  </si>
  <si>
    <t>06_07 Program na podporu rekonstrukci sportovních zařízení v obcích Olomouckého kraje  v roce 2023</t>
  </si>
  <si>
    <t>06_06 Program na podporu investičních akcí v oblasti sportu - technické a sportovní vybavení sportovních a tělovýchovných zařízení v Olomouckém kraji v roce 2023</t>
  </si>
  <si>
    <t>06_08 Program na podporu výstavby a rekonstrukci sportovních zařízení kofinancovaných z Národní sportovní agentury v roce 2023</t>
  </si>
  <si>
    <t>07_01 Program památkové péče v Olomouckém kraji v roce 2023</t>
  </si>
  <si>
    <t>05_01 Program podpory kultury v Olomouckém kraji v roce 2023</t>
  </si>
  <si>
    <t>05_02 Program na podporu stálých profesionálních souborů v Olomouckém kraji v roce 2023</t>
  </si>
  <si>
    <t>05_03 Program na podporu investičních projektů v oblasti kultury v Olomouckém kraji v roce 2023</t>
  </si>
  <si>
    <t>05_03 Program na podporu pořízení drobného majektu v oblasti kultury v Olomouckém kraji v roce 2023</t>
  </si>
  <si>
    <t xml:space="preserve">05_04 Víceletá podpora významných kulturních projektů </t>
  </si>
  <si>
    <t>10_02 Program pro oblast protidrogové prevence v roce 2023</t>
  </si>
  <si>
    <t>10_01 Program na podporu zdraví a zdravého životního stylu v roce 2023</t>
  </si>
  <si>
    <t>10_03 Program pro vzdělávání ve zdravotnictví v roce 2023</t>
  </si>
  <si>
    <t>11_01 Program na podporu poskytovatelů paliativní péče v roce 2023</t>
  </si>
  <si>
    <t xml:space="preserve">11_01_02 Podpora poskytovatelů domácí paliativní péče v oboru paliativní medicína </t>
  </si>
  <si>
    <t xml:space="preserve">11_01_03 Podpora poskytovatelů domácí paliativní péče v oboru paliativní péče </t>
  </si>
  <si>
    <t>11_01_04 Podpora specializačního vzdělávání lékařů v oblasti paliativní péče</t>
  </si>
  <si>
    <t>11_01_05 Podpora odborného vzdělávání nelékařských zdravotnických pracovníků v oblasti paliativní péče</t>
  </si>
  <si>
    <t>12_01 Program na podporu cestovního ruchu a zahraničních vztahů 2023</t>
  </si>
  <si>
    <t>13_02 Program na podporu JSDH 2023</t>
  </si>
  <si>
    <t>13_02_01 Dotace na pořízení, technické zhodnocení a opravu požární techniky, nákup věcného vybavení a zajištění akceschopnosti JSDH obcí Olomouckého kraje 2023</t>
  </si>
  <si>
    <t>13_02_02 Dotace na pořízení cisternových automobilových stříkaček a dopravních automobilů pro JSDH obcí Olomouckého kraje s dotací MV ČR  2023</t>
  </si>
  <si>
    <t>13_01 Dotace na činnost a akce spolků hasičů a pobočných spolků hasičů Olomouckého kraje 2023</t>
  </si>
  <si>
    <t>13_01_01 Dotace na akce spolků hasičů a pobočných spolků hasičů Olomouckého kraje 2023</t>
  </si>
  <si>
    <t>13_01_02 Dotace na činnost spolků hasičů a pobočných spolků hasičů Olomouckého kraje 2023</t>
  </si>
  <si>
    <t>Program na podporu aktivit v oblsti životního prostředí II</t>
  </si>
  <si>
    <t>Program podpory stipendií poskytovatelů akutní lůžkové péče a psychiatrické akutní a následné lůžkové péče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</si>
</sst>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6"/>
      <name val="Arial"/>
      <family val="2"/>
      <charset val="238"/>
    </font>
    <font>
      <i/>
      <sz val="11"/>
      <name val="Arial"/>
      <family val="2"/>
      <charset val="238"/>
    </font>
    <font>
      <i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/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2">
    <xf numFmtId="0" fontId="0" fillId="0" borderId="0" xfId="0"/>
    <xf numFmtId="0" fontId="5" fillId="2" borderId="0" xfId="0" applyFont="1" applyFill="1"/>
    <xf numFmtId="3" fontId="5" fillId="2" borderId="0" xfId="0" applyNumberFormat="1" applyFont="1" applyFill="1"/>
    <xf numFmtId="3" fontId="5" fillId="2" borderId="0" xfId="0" applyNumberFormat="1" applyFont="1" applyFill="1" applyBorder="1" applyAlignment="1">
      <alignment horizontal="center"/>
    </xf>
    <xf numFmtId="0" fontId="4" fillId="0" borderId="0" xfId="0" applyFont="1"/>
    <xf numFmtId="3" fontId="5" fillId="2" borderId="0" xfId="0" applyNumberFormat="1" applyFont="1" applyFill="1" applyBorder="1"/>
    <xf numFmtId="0" fontId="5" fillId="0" borderId="0" xfId="0" applyFont="1"/>
    <xf numFmtId="0" fontId="7" fillId="2" borderId="0" xfId="0" applyFont="1" applyFill="1"/>
    <xf numFmtId="4" fontId="5" fillId="0" borderId="0" xfId="0" applyNumberFormat="1" applyFont="1"/>
    <xf numFmtId="3" fontId="8" fillId="4" borderId="25" xfId="1" applyNumberFormat="1" applyFont="1" applyFill="1" applyBorder="1" applyAlignment="1">
      <alignment horizontal="center"/>
    </xf>
    <xf numFmtId="3" fontId="8" fillId="4" borderId="5" xfId="1" applyNumberFormat="1" applyFont="1" applyFill="1" applyBorder="1" applyAlignment="1">
      <alignment horizontal="center"/>
    </xf>
    <xf numFmtId="4" fontId="8" fillId="4" borderId="4" xfId="1" applyNumberFormat="1" applyFont="1" applyFill="1" applyBorder="1"/>
    <xf numFmtId="3" fontId="8" fillId="4" borderId="4" xfId="1" applyNumberFormat="1" applyFont="1" applyFill="1" applyBorder="1" applyAlignment="1">
      <alignment horizontal="center"/>
    </xf>
    <xf numFmtId="0" fontId="5" fillId="0" borderId="56" xfId="0" applyFont="1" applyBorder="1"/>
    <xf numFmtId="4" fontId="8" fillId="4" borderId="26" xfId="1" applyNumberFormat="1" applyFont="1" applyFill="1" applyBorder="1"/>
    <xf numFmtId="3" fontId="8" fillId="2" borderId="50" xfId="1" applyNumberFormat="1" applyFont="1" applyFill="1" applyBorder="1"/>
    <xf numFmtId="4" fontId="8" fillId="4" borderId="26" xfId="0" applyNumberFormat="1" applyFont="1" applyFill="1" applyBorder="1"/>
    <xf numFmtId="0" fontId="5" fillId="0" borderId="0" xfId="0" applyFont="1" applyBorder="1"/>
    <xf numFmtId="3" fontId="9" fillId="2" borderId="21" xfId="0" applyNumberFormat="1" applyFont="1" applyFill="1" applyBorder="1"/>
    <xf numFmtId="3" fontId="9" fillId="2" borderId="57" xfId="0" applyNumberFormat="1" applyFont="1" applyFill="1" applyBorder="1" applyAlignment="1">
      <alignment horizontal="center"/>
    </xf>
    <xf numFmtId="0" fontId="5" fillId="0" borderId="21" xfId="0" applyFont="1" applyBorder="1"/>
    <xf numFmtId="0" fontId="7" fillId="2" borderId="34" xfId="0" applyFont="1" applyFill="1" applyBorder="1" applyAlignment="1">
      <alignment horizontal="left"/>
    </xf>
    <xf numFmtId="0" fontId="7" fillId="2" borderId="2" xfId="0" applyFont="1" applyFill="1" applyBorder="1"/>
    <xf numFmtId="4" fontId="7" fillId="2" borderId="2" xfId="0" applyNumberFormat="1" applyFont="1" applyFill="1" applyBorder="1"/>
    <xf numFmtId="3" fontId="7" fillId="2" borderId="0" xfId="0" applyNumberFormat="1" applyFont="1" applyFill="1" applyBorder="1"/>
    <xf numFmtId="3" fontId="7" fillId="2" borderId="34" xfId="0" applyNumberFormat="1" applyFont="1" applyFill="1" applyBorder="1" applyAlignment="1">
      <alignment horizontal="center"/>
    </xf>
    <xf numFmtId="4" fontId="10" fillId="2" borderId="10" xfId="0" applyNumberFormat="1" applyFont="1" applyFill="1" applyBorder="1"/>
    <xf numFmtId="0" fontId="5" fillId="2" borderId="6" xfId="0" applyFont="1" applyFill="1" applyBorder="1"/>
    <xf numFmtId="4" fontId="9" fillId="2" borderId="6" xfId="0" applyNumberFormat="1" applyFont="1" applyFill="1" applyBorder="1"/>
    <xf numFmtId="4" fontId="9" fillId="2" borderId="51" xfId="0" applyNumberFormat="1" applyFont="1" applyFill="1" applyBorder="1"/>
    <xf numFmtId="3" fontId="9" fillId="2" borderId="0" xfId="0" applyNumberFormat="1" applyFont="1" applyFill="1" applyBorder="1"/>
    <xf numFmtId="3" fontId="9" fillId="2" borderId="33" xfId="0" applyNumberFormat="1" applyFont="1" applyFill="1" applyBorder="1" applyAlignment="1">
      <alignment horizontal="center"/>
    </xf>
    <xf numFmtId="3" fontId="9" fillId="2" borderId="6" xfId="0" applyNumberFormat="1" applyFont="1" applyFill="1" applyBorder="1" applyAlignment="1">
      <alignment horizontal="center"/>
    </xf>
    <xf numFmtId="3" fontId="9" fillId="2" borderId="51" xfId="0" applyNumberFormat="1" applyFont="1" applyFill="1" applyBorder="1" applyAlignment="1">
      <alignment horizontal="center"/>
    </xf>
    <xf numFmtId="4" fontId="9" fillId="2" borderId="23" xfId="0" applyNumberFormat="1" applyFont="1" applyFill="1" applyBorder="1"/>
    <xf numFmtId="0" fontId="7" fillId="2" borderId="0" xfId="0" applyFont="1" applyFill="1" applyBorder="1"/>
    <xf numFmtId="0" fontId="7" fillId="2" borderId="10" xfId="0" applyFont="1" applyFill="1" applyBorder="1"/>
    <xf numFmtId="4" fontId="7" fillId="2" borderId="10" xfId="0" applyNumberFormat="1" applyFont="1" applyFill="1" applyBorder="1"/>
    <xf numFmtId="3" fontId="7" fillId="2" borderId="2" xfId="0" applyNumberFormat="1" applyFont="1" applyFill="1" applyBorder="1" applyAlignment="1">
      <alignment horizontal="center"/>
    </xf>
    <xf numFmtId="4" fontId="7" fillId="2" borderId="7" xfId="0" applyNumberFormat="1" applyFont="1" applyFill="1" applyBorder="1"/>
    <xf numFmtId="3" fontId="7" fillId="2" borderId="0" xfId="0" applyNumberFormat="1" applyFont="1" applyFill="1" applyBorder="1" applyAlignment="1">
      <alignment horizontal="center"/>
    </xf>
    <xf numFmtId="4" fontId="7" fillId="2" borderId="46" xfId="0" applyNumberFormat="1" applyFont="1" applyFill="1" applyBorder="1"/>
    <xf numFmtId="3" fontId="7" fillId="2" borderId="44" xfId="0" applyNumberFormat="1" applyFont="1" applyFill="1" applyBorder="1"/>
    <xf numFmtId="4" fontId="7" fillId="0" borderId="35" xfId="0" applyNumberFormat="1" applyFont="1" applyBorder="1"/>
    <xf numFmtId="4" fontId="9" fillId="4" borderId="55" xfId="0" applyNumberFormat="1" applyFont="1" applyFill="1" applyBorder="1"/>
    <xf numFmtId="0" fontId="8" fillId="2" borderId="0" xfId="1" applyFont="1" applyFill="1"/>
    <xf numFmtId="4" fontId="9" fillId="2" borderId="10" xfId="0" applyNumberFormat="1" applyFont="1" applyFill="1" applyBorder="1"/>
    <xf numFmtId="3" fontId="9" fillId="2" borderId="8" xfId="0" applyNumberFormat="1" applyFont="1" applyFill="1" applyBorder="1" applyAlignment="1">
      <alignment horizontal="center"/>
    </xf>
    <xf numFmtId="4" fontId="9" fillId="2" borderId="10" xfId="0" applyNumberFormat="1" applyFont="1" applyFill="1" applyBorder="1" applyAlignment="1">
      <alignment horizontal="right"/>
    </xf>
    <xf numFmtId="0" fontId="4" fillId="0" borderId="0" xfId="0" applyFont="1" applyBorder="1"/>
    <xf numFmtId="0" fontId="7" fillId="0" borderId="0" xfId="0" applyFont="1" applyBorder="1"/>
    <xf numFmtId="4" fontId="7" fillId="2" borderId="44" xfId="0" applyNumberFormat="1" applyFont="1" applyFill="1" applyBorder="1"/>
    <xf numFmtId="0" fontId="7" fillId="0" borderId="0" xfId="0" applyFont="1"/>
    <xf numFmtId="4" fontId="7" fillId="2" borderId="8" xfId="0" applyNumberFormat="1" applyFont="1" applyFill="1" applyBorder="1"/>
    <xf numFmtId="3" fontId="7" fillId="2" borderId="36" xfId="0" applyNumberFormat="1" applyFont="1" applyFill="1" applyBorder="1" applyAlignment="1">
      <alignment horizontal="center"/>
    </xf>
    <xf numFmtId="4" fontId="7" fillId="0" borderId="37" xfId="0" applyNumberFormat="1" applyFont="1" applyBorder="1"/>
    <xf numFmtId="4" fontId="9" fillId="2" borderId="12" xfId="0" applyNumberFormat="1" applyFont="1" applyFill="1" applyBorder="1"/>
    <xf numFmtId="4" fontId="7" fillId="5" borderId="2" xfId="0" applyNumberFormat="1" applyFont="1" applyFill="1" applyBorder="1"/>
    <xf numFmtId="4" fontId="7" fillId="5" borderId="44" xfId="0" applyNumberFormat="1" applyFont="1" applyFill="1" applyBorder="1"/>
    <xf numFmtId="3" fontId="7" fillId="2" borderId="10" xfId="0" applyNumberFormat="1" applyFont="1" applyFill="1" applyBorder="1" applyAlignment="1">
      <alignment horizontal="center"/>
    </xf>
    <xf numFmtId="4" fontId="7" fillId="2" borderId="9" xfId="0" applyNumberFormat="1" applyFont="1" applyFill="1" applyBorder="1"/>
    <xf numFmtId="4" fontId="7" fillId="2" borderId="47" xfId="0" applyNumberFormat="1" applyFont="1" applyFill="1" applyBorder="1"/>
    <xf numFmtId="3" fontId="8" fillId="2" borderId="21" xfId="1" applyNumberFormat="1" applyFont="1" applyFill="1" applyBorder="1"/>
    <xf numFmtId="0" fontId="8" fillId="2" borderId="21" xfId="1" applyFont="1" applyFill="1" applyBorder="1"/>
    <xf numFmtId="3" fontId="7" fillId="2" borderId="36" xfId="0" applyNumberFormat="1" applyFont="1" applyFill="1" applyBorder="1" applyAlignment="1">
      <alignment horizontal="center" wrapText="1"/>
    </xf>
    <xf numFmtId="3" fontId="9" fillId="2" borderId="10" xfId="0" applyNumberFormat="1" applyFont="1" applyFill="1" applyBorder="1" applyAlignment="1">
      <alignment horizontal="center"/>
    </xf>
    <xf numFmtId="4" fontId="9" fillId="2" borderId="8" xfId="0" applyNumberFormat="1" applyFont="1" applyFill="1" applyBorder="1"/>
    <xf numFmtId="3" fontId="9" fillId="2" borderId="9" xfId="0" applyNumberFormat="1" applyFont="1" applyFill="1" applyBorder="1" applyAlignment="1">
      <alignment horizontal="center"/>
    </xf>
    <xf numFmtId="0" fontId="5" fillId="0" borderId="0" xfId="0" applyFont="1" applyFill="1"/>
    <xf numFmtId="4" fontId="9" fillId="2" borderId="17" xfId="0" applyNumberFormat="1" applyFont="1" applyFill="1" applyBorder="1"/>
    <xf numFmtId="3" fontId="7" fillId="2" borderId="22" xfId="0" applyNumberFormat="1" applyFont="1" applyFill="1" applyBorder="1" applyAlignment="1">
      <alignment horizontal="center"/>
    </xf>
    <xf numFmtId="3" fontId="9" fillId="2" borderId="17" xfId="0" applyNumberFormat="1" applyFont="1" applyFill="1" applyBorder="1" applyAlignment="1">
      <alignment horizontal="center"/>
    </xf>
    <xf numFmtId="4" fontId="9" fillId="2" borderId="16" xfId="0" applyNumberFormat="1" applyFont="1" applyFill="1" applyBorder="1"/>
    <xf numFmtId="3" fontId="9" fillId="2" borderId="18" xfId="0" applyNumberFormat="1" applyFont="1" applyFill="1" applyBorder="1" applyAlignment="1">
      <alignment horizontal="center"/>
    </xf>
    <xf numFmtId="4" fontId="9" fillId="2" borderId="48" xfId="0" applyNumberFormat="1" applyFont="1" applyFill="1" applyBorder="1"/>
    <xf numFmtId="4" fontId="9" fillId="0" borderId="43" xfId="0" applyNumberFormat="1" applyFont="1" applyBorder="1"/>
    <xf numFmtId="4" fontId="9" fillId="2" borderId="17" xfId="0" applyNumberFormat="1" applyFont="1" applyFill="1" applyBorder="1" applyAlignment="1">
      <alignment horizontal="right"/>
    </xf>
    <xf numFmtId="4" fontId="9" fillId="2" borderId="2" xfId="0" applyNumberFormat="1" applyFont="1" applyFill="1" applyBorder="1"/>
    <xf numFmtId="3" fontId="9" fillId="2" borderId="2" xfId="0" applyNumberFormat="1" applyFont="1" applyFill="1" applyBorder="1" applyAlignment="1">
      <alignment horizontal="center"/>
    </xf>
    <xf numFmtId="4" fontId="9" fillId="2" borderId="0" xfId="0" applyNumberFormat="1" applyFont="1" applyFill="1" applyBorder="1"/>
    <xf numFmtId="4" fontId="9" fillId="2" borderId="35" xfId="0" applyNumberFormat="1" applyFont="1" applyFill="1" applyBorder="1"/>
    <xf numFmtId="0" fontId="5" fillId="2" borderId="0" xfId="0" applyFont="1" applyFill="1" applyBorder="1"/>
    <xf numFmtId="4" fontId="7" fillId="2" borderId="0" xfId="0" applyNumberFormat="1" applyFont="1" applyFill="1" applyBorder="1"/>
    <xf numFmtId="4" fontId="7" fillId="2" borderId="13" xfId="0" applyNumberFormat="1" applyFont="1" applyFill="1" applyBorder="1"/>
    <xf numFmtId="3" fontId="9" fillId="2" borderId="56" xfId="0" applyNumberFormat="1" applyFont="1" applyFill="1" applyBorder="1"/>
    <xf numFmtId="3" fontId="7" fillId="2" borderId="41" xfId="0" applyNumberFormat="1" applyFont="1" applyFill="1" applyBorder="1" applyAlignment="1">
      <alignment horizontal="center"/>
    </xf>
    <xf numFmtId="3" fontId="7" fillId="2" borderId="13" xfId="0" applyNumberFormat="1" applyFont="1" applyFill="1" applyBorder="1" applyAlignment="1">
      <alignment horizontal="center"/>
    </xf>
    <xf numFmtId="4" fontId="7" fillId="2" borderId="56" xfId="0" applyNumberFormat="1" applyFont="1" applyFill="1" applyBorder="1"/>
    <xf numFmtId="0" fontId="4" fillId="0" borderId="56" xfId="0" applyFont="1" applyBorder="1"/>
    <xf numFmtId="4" fontId="9" fillId="2" borderId="7" xfId="0" applyNumberFormat="1" applyFont="1" applyFill="1" applyBorder="1"/>
    <xf numFmtId="3" fontId="7" fillId="2" borderId="9" xfId="0" applyNumberFormat="1" applyFont="1" applyFill="1" applyBorder="1"/>
    <xf numFmtId="3" fontId="7" fillId="2" borderId="9" xfId="0" applyNumberFormat="1" applyFont="1" applyFill="1" applyBorder="1" applyAlignment="1">
      <alignment horizontal="center"/>
    </xf>
    <xf numFmtId="0" fontId="7" fillId="0" borderId="9" xfId="0" applyFont="1" applyBorder="1"/>
    <xf numFmtId="3" fontId="7" fillId="2" borderId="20" xfId="0" applyNumberFormat="1" applyFont="1" applyFill="1" applyBorder="1"/>
    <xf numFmtId="4" fontId="9" fillId="2" borderId="13" xfId="0" applyNumberFormat="1" applyFont="1" applyFill="1" applyBorder="1"/>
    <xf numFmtId="3" fontId="9" fillId="2" borderId="0" xfId="0" applyNumberFormat="1" applyFont="1" applyFill="1" applyBorder="1" applyAlignment="1">
      <alignment horizontal="center"/>
    </xf>
    <xf numFmtId="4" fontId="9" fillId="2" borderId="46" xfId="0" applyNumberFormat="1" applyFont="1" applyFill="1" applyBorder="1"/>
    <xf numFmtId="3" fontId="9" fillId="2" borderId="44" xfId="0" applyNumberFormat="1" applyFont="1" applyFill="1" applyBorder="1"/>
    <xf numFmtId="4" fontId="9" fillId="4" borderId="26" xfId="0" applyNumberFormat="1" applyFont="1" applyFill="1" applyBorder="1"/>
    <xf numFmtId="4" fontId="9" fillId="0" borderId="17" xfId="0" applyNumberFormat="1" applyFont="1" applyBorder="1"/>
    <xf numFmtId="3" fontId="7" fillId="2" borderId="40" xfId="0" applyNumberFormat="1" applyFont="1" applyFill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4" fontId="9" fillId="0" borderId="74" xfId="0" applyNumberFormat="1" applyFont="1" applyBorder="1"/>
    <xf numFmtId="3" fontId="9" fillId="0" borderId="15" xfId="0" applyNumberFormat="1" applyFont="1" applyBorder="1" applyAlignment="1">
      <alignment horizontal="center"/>
    </xf>
    <xf numFmtId="4" fontId="9" fillId="0" borderId="75" xfId="0" applyNumberFormat="1" applyFont="1" applyBorder="1"/>
    <xf numFmtId="4" fontId="9" fillId="0" borderId="11" xfId="0" applyNumberFormat="1" applyFont="1" applyBorder="1"/>
    <xf numFmtId="3" fontId="9" fillId="0" borderId="60" xfId="0" applyNumberFormat="1" applyFont="1" applyBorder="1"/>
    <xf numFmtId="4" fontId="9" fillId="0" borderId="76" xfId="0" applyNumberFormat="1" applyFont="1" applyBorder="1"/>
    <xf numFmtId="3" fontId="9" fillId="0" borderId="17" xfId="0" applyNumberFormat="1" applyFont="1" applyBorder="1" applyAlignment="1">
      <alignment horizontal="center"/>
    </xf>
    <xf numFmtId="4" fontId="9" fillId="0" borderId="16" xfId="0" applyNumberFormat="1" applyFont="1" applyBorder="1"/>
    <xf numFmtId="3" fontId="9" fillId="0" borderId="18" xfId="0" applyNumberFormat="1" applyFont="1" applyBorder="1" applyAlignment="1">
      <alignment horizontal="center"/>
    </xf>
    <xf numFmtId="4" fontId="9" fillId="0" borderId="48" xfId="0" applyNumberFormat="1" applyFont="1" applyBorder="1"/>
    <xf numFmtId="4" fontId="9" fillId="0" borderId="10" xfId="0" applyNumberFormat="1" applyFont="1" applyBorder="1"/>
    <xf numFmtId="3" fontId="9" fillId="0" borderId="61" xfId="0" applyNumberFormat="1" applyFont="1" applyBorder="1"/>
    <xf numFmtId="4" fontId="9" fillId="0" borderId="2" xfId="0" applyNumberFormat="1" applyFont="1" applyBorder="1"/>
    <xf numFmtId="3" fontId="7" fillId="2" borderId="24" xfId="0" applyNumberFormat="1" applyFont="1" applyFill="1" applyBorder="1" applyAlignment="1">
      <alignment horizontal="center"/>
    </xf>
    <xf numFmtId="3" fontId="9" fillId="0" borderId="19" xfId="0" applyNumberFormat="1" applyFont="1" applyBorder="1" applyAlignment="1">
      <alignment horizontal="center"/>
    </xf>
    <xf numFmtId="4" fontId="9" fillId="0" borderId="14" xfId="0" applyNumberFormat="1" applyFont="1" applyBorder="1"/>
    <xf numFmtId="3" fontId="9" fillId="0" borderId="14" xfId="0" applyNumberFormat="1" applyFont="1" applyBorder="1" applyAlignment="1">
      <alignment horizontal="center"/>
    </xf>
    <xf numFmtId="4" fontId="9" fillId="0" borderId="19" xfId="0" applyNumberFormat="1" applyFont="1" applyBorder="1"/>
    <xf numFmtId="3" fontId="9" fillId="0" borderId="63" xfId="0" applyNumberFormat="1" applyFont="1" applyBorder="1"/>
    <xf numFmtId="4" fontId="9" fillId="0" borderId="63" xfId="0" applyNumberFormat="1" applyFont="1" applyBorder="1"/>
    <xf numFmtId="4" fontId="7" fillId="0" borderId="2" xfId="0" applyNumberFormat="1" applyFont="1" applyBorder="1"/>
    <xf numFmtId="4" fontId="7" fillId="2" borderId="20" xfId="0" applyNumberFormat="1" applyFont="1" applyFill="1" applyBorder="1"/>
    <xf numFmtId="4" fontId="7" fillId="0" borderId="10" xfId="0" applyNumberFormat="1" applyFont="1" applyBorder="1"/>
    <xf numFmtId="0" fontId="5" fillId="2" borderId="2" xfId="0" applyFont="1" applyFill="1" applyBorder="1"/>
    <xf numFmtId="4" fontId="9" fillId="0" borderId="6" xfId="0" applyNumberFormat="1" applyFont="1" applyBorder="1"/>
    <xf numFmtId="3" fontId="7" fillId="2" borderId="34" xfId="0" applyNumberFormat="1" applyFont="1" applyFill="1" applyBorder="1" applyAlignment="1">
      <alignment horizontal="center" wrapText="1"/>
    </xf>
    <xf numFmtId="4" fontId="9" fillId="2" borderId="61" xfId="0" applyNumberFormat="1" applyFont="1" applyFill="1" applyBorder="1"/>
    <xf numFmtId="3" fontId="9" fillId="2" borderId="18" xfId="0" applyNumberFormat="1" applyFont="1" applyFill="1" applyBorder="1"/>
    <xf numFmtId="4" fontId="9" fillId="2" borderId="20" xfId="0" applyNumberFormat="1" applyFont="1" applyFill="1" applyBorder="1" applyAlignment="1">
      <alignment horizontal="right"/>
    </xf>
    <xf numFmtId="4" fontId="9" fillId="2" borderId="61" xfId="0" applyNumberFormat="1" applyFont="1" applyFill="1" applyBorder="1" applyAlignment="1">
      <alignment horizontal="right"/>
    </xf>
    <xf numFmtId="3" fontId="9" fillId="2" borderId="16" xfId="0" applyNumberFormat="1" applyFont="1" applyFill="1" applyBorder="1" applyAlignment="1">
      <alignment horizontal="center"/>
    </xf>
    <xf numFmtId="4" fontId="9" fillId="2" borderId="45" xfId="0" applyNumberFormat="1" applyFont="1" applyFill="1" applyBorder="1" applyAlignment="1">
      <alignment horizontal="right"/>
    </xf>
    <xf numFmtId="4" fontId="9" fillId="2" borderId="48" xfId="0" applyNumberFormat="1" applyFont="1" applyFill="1" applyBorder="1" applyAlignment="1">
      <alignment horizontal="right"/>
    </xf>
    <xf numFmtId="3" fontId="7" fillId="6" borderId="2" xfId="0" applyNumberFormat="1" applyFont="1" applyFill="1" applyBorder="1" applyAlignment="1">
      <alignment horizontal="center"/>
    </xf>
    <xf numFmtId="4" fontId="7" fillId="6" borderId="7" xfId="0" applyNumberFormat="1" applyFont="1" applyFill="1" applyBorder="1"/>
    <xf numFmtId="4" fontId="9" fillId="2" borderId="44" xfId="0" applyNumberFormat="1" applyFont="1" applyFill="1" applyBorder="1"/>
    <xf numFmtId="4" fontId="7" fillId="0" borderId="47" xfId="0" applyNumberFormat="1" applyFont="1" applyFill="1" applyBorder="1"/>
    <xf numFmtId="4" fontId="9" fillId="2" borderId="47" xfId="0" applyNumberFormat="1" applyFont="1" applyFill="1" applyBorder="1"/>
    <xf numFmtId="4" fontId="9" fillId="2" borderId="20" xfId="0" applyNumberFormat="1" applyFont="1" applyFill="1" applyBorder="1"/>
    <xf numFmtId="3" fontId="8" fillId="4" borderId="25" xfId="0" applyNumberFormat="1" applyFont="1" applyFill="1" applyBorder="1" applyAlignment="1">
      <alignment horizontal="center"/>
    </xf>
    <xf numFmtId="3" fontId="8" fillId="4" borderId="5" xfId="0" applyNumberFormat="1" applyFont="1" applyFill="1" applyBorder="1" applyAlignment="1">
      <alignment horizontal="center"/>
    </xf>
    <xf numFmtId="4" fontId="7" fillId="0" borderId="7" xfId="0" applyNumberFormat="1" applyFont="1" applyBorder="1"/>
    <xf numFmtId="0" fontId="7" fillId="2" borderId="49" xfId="0" applyNumberFormat="1" applyFont="1" applyFill="1" applyBorder="1" applyAlignment="1">
      <alignment horizontal="center"/>
    </xf>
    <xf numFmtId="4" fontId="9" fillId="2" borderId="18" xfId="0" applyNumberFormat="1" applyFont="1" applyFill="1" applyBorder="1" applyAlignment="1">
      <alignment horizontal="right"/>
    </xf>
    <xf numFmtId="0" fontId="5" fillId="0" borderId="18" xfId="0" applyNumberFormat="1" applyFont="1" applyBorder="1"/>
    <xf numFmtId="4" fontId="7" fillId="2" borderId="17" xfId="0" applyNumberFormat="1" applyFont="1" applyFill="1" applyBorder="1"/>
    <xf numFmtId="0" fontId="9" fillId="2" borderId="0" xfId="0" applyNumberFormat="1" applyFont="1" applyFill="1" applyBorder="1"/>
    <xf numFmtId="0" fontId="5" fillId="2" borderId="18" xfId="0" applyNumberFormat="1" applyFont="1" applyFill="1" applyBorder="1"/>
    <xf numFmtId="0" fontId="9" fillId="2" borderId="6" xfId="0" applyNumberFormat="1" applyFont="1" applyFill="1" applyBorder="1"/>
    <xf numFmtId="0" fontId="5" fillId="0" borderId="0" xfId="0" applyNumberFormat="1" applyFont="1" applyBorder="1"/>
    <xf numFmtId="0" fontId="9" fillId="2" borderId="2" xfId="0" applyNumberFormat="1" applyFont="1" applyFill="1" applyBorder="1"/>
    <xf numFmtId="0" fontId="7" fillId="2" borderId="34" xfId="0" applyNumberFormat="1" applyFont="1" applyFill="1" applyBorder="1" applyAlignment="1">
      <alignment horizontal="center"/>
    </xf>
    <xf numFmtId="4" fontId="7" fillId="2" borderId="2" xfId="0" applyNumberFormat="1" applyFont="1" applyFill="1" applyBorder="1" applyAlignment="1">
      <alignment horizontal="right"/>
    </xf>
    <xf numFmtId="4" fontId="7" fillId="2" borderId="0" xfId="0" applyNumberFormat="1" applyFont="1" applyFill="1" applyBorder="1" applyAlignment="1">
      <alignment horizontal="right"/>
    </xf>
    <xf numFmtId="3" fontId="11" fillId="4" borderId="32" xfId="0" applyNumberFormat="1" applyFont="1" applyFill="1" applyBorder="1" applyAlignment="1">
      <alignment horizontal="center"/>
    </xf>
    <xf numFmtId="4" fontId="8" fillId="4" borderId="69" xfId="0" applyNumberFormat="1" applyFont="1" applyFill="1" applyBorder="1"/>
    <xf numFmtId="4" fontId="8" fillId="4" borderId="5" xfId="0" applyNumberFormat="1" applyFont="1" applyFill="1" applyBorder="1"/>
    <xf numFmtId="3" fontId="8" fillId="2" borderId="50" xfId="0" applyNumberFormat="1" applyFont="1" applyFill="1" applyBorder="1"/>
    <xf numFmtId="3" fontId="11" fillId="2" borderId="34" xfId="0" applyNumberFormat="1" applyFont="1" applyFill="1" applyBorder="1" applyAlignment="1">
      <alignment horizontal="center"/>
    </xf>
    <xf numFmtId="3" fontId="9" fillId="2" borderId="59" xfId="0" applyNumberFormat="1" applyFont="1" applyFill="1" applyBorder="1"/>
    <xf numFmtId="4" fontId="7" fillId="0" borderId="13" xfId="0" applyNumberFormat="1" applyFont="1" applyBorder="1"/>
    <xf numFmtId="0" fontId="5" fillId="2" borderId="56" xfId="0" applyFont="1" applyFill="1" applyBorder="1"/>
    <xf numFmtId="0" fontId="8" fillId="0" borderId="0" xfId="0" applyFont="1"/>
    <xf numFmtId="3" fontId="5" fillId="0" borderId="0" xfId="0" applyNumberFormat="1" applyFont="1"/>
    <xf numFmtId="3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4" fontId="7" fillId="0" borderId="0" xfId="0" applyNumberFormat="1" applyFont="1"/>
    <xf numFmtId="0" fontId="6" fillId="0" borderId="0" xfId="0" applyFont="1"/>
    <xf numFmtId="0" fontId="5" fillId="4" borderId="47" xfId="0" applyFont="1" applyFill="1" applyBorder="1"/>
    <xf numFmtId="0" fontId="5" fillId="4" borderId="9" xfId="0" applyFont="1" applyFill="1" applyBorder="1"/>
    <xf numFmtId="3" fontId="8" fillId="2" borderId="21" xfId="0" applyNumberFormat="1" applyFont="1" applyFill="1" applyBorder="1"/>
    <xf numFmtId="0" fontId="4" fillId="0" borderId="21" xfId="0" applyFont="1" applyBorder="1"/>
    <xf numFmtId="0" fontId="5" fillId="2" borderId="57" xfId="0" applyFont="1" applyFill="1" applyBorder="1"/>
    <xf numFmtId="0" fontId="9" fillId="2" borderId="0" xfId="0" applyFont="1" applyFill="1" applyBorder="1" applyAlignment="1">
      <alignment horizontal="left"/>
    </xf>
    <xf numFmtId="0" fontId="7" fillId="2" borderId="52" xfId="0" applyFont="1" applyFill="1" applyBorder="1" applyAlignment="1">
      <alignment horizontal="left"/>
    </xf>
    <xf numFmtId="0" fontId="5" fillId="2" borderId="52" xfId="0" applyFont="1" applyFill="1" applyBorder="1"/>
    <xf numFmtId="0" fontId="7" fillId="2" borderId="7" xfId="0" applyFont="1" applyFill="1" applyBorder="1"/>
    <xf numFmtId="0" fontId="7" fillId="2" borderId="2" xfId="0" applyFont="1" applyFill="1" applyBorder="1" applyAlignment="1">
      <alignment wrapText="1"/>
    </xf>
    <xf numFmtId="0" fontId="7" fillId="2" borderId="36" xfId="0" applyFont="1" applyFill="1" applyBorder="1"/>
    <xf numFmtId="0" fontId="7" fillId="2" borderId="8" xfId="0" applyFont="1" applyFill="1" applyBorder="1"/>
    <xf numFmtId="0" fontId="5" fillId="2" borderId="17" xfId="0" applyFont="1" applyFill="1" applyBorder="1"/>
    <xf numFmtId="0" fontId="9" fillId="0" borderId="17" xfId="0" applyFont="1" applyBorder="1"/>
    <xf numFmtId="0" fontId="5" fillId="2" borderId="10" xfId="0" applyFont="1" applyFill="1" applyBorder="1"/>
    <xf numFmtId="0" fontId="9" fillId="2" borderId="17" xfId="0" applyNumberFormat="1" applyFont="1" applyFill="1" applyBorder="1"/>
    <xf numFmtId="0" fontId="12" fillId="3" borderId="32" xfId="1" applyFont="1" applyFill="1" applyBorder="1" applyAlignment="1">
      <alignment horizontal="left"/>
    </xf>
    <xf numFmtId="0" fontId="12" fillId="3" borderId="4" xfId="1" applyFont="1" applyFill="1" applyBorder="1" applyAlignment="1">
      <alignment horizontal="left"/>
    </xf>
    <xf numFmtId="0" fontId="1" fillId="3" borderId="5" xfId="1" applyFont="1" applyFill="1" applyBorder="1"/>
    <xf numFmtId="3" fontId="12" fillId="3" borderId="5" xfId="1" applyNumberFormat="1" applyFont="1" applyFill="1" applyBorder="1"/>
    <xf numFmtId="0" fontId="13" fillId="2" borderId="33" xfId="0" applyFont="1" applyFill="1" applyBorder="1"/>
    <xf numFmtId="0" fontId="1" fillId="2" borderId="34" xfId="0" applyFont="1" applyFill="1" applyBorder="1" applyAlignment="1">
      <alignment horizontal="left"/>
    </xf>
    <xf numFmtId="0" fontId="1" fillId="2" borderId="2" xfId="0" applyFont="1" applyFill="1" applyBorder="1" applyAlignment="1">
      <alignment wrapText="1"/>
    </xf>
    <xf numFmtId="0" fontId="14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6" xfId="0" applyFont="1" applyFill="1" applyBorder="1" applyAlignment="1">
      <alignment horizontal="left"/>
    </xf>
    <xf numFmtId="4" fontId="12" fillId="3" borderId="5" xfId="1" applyNumberFormat="1" applyFont="1" applyFill="1" applyBorder="1"/>
    <xf numFmtId="4" fontId="14" fillId="2" borderId="6" xfId="0" applyNumberFormat="1" applyFont="1" applyFill="1" applyBorder="1"/>
    <xf numFmtId="4" fontId="1" fillId="2" borderId="2" xfId="0" applyNumberFormat="1" applyFont="1" applyFill="1" applyBorder="1"/>
    <xf numFmtId="4" fontId="1" fillId="2" borderId="10" xfId="0" applyNumberFormat="1" applyFont="1" applyFill="1" applyBorder="1"/>
    <xf numFmtId="0" fontId="14" fillId="2" borderId="6" xfId="0" applyFont="1" applyFill="1" applyBorder="1" applyAlignment="1">
      <alignment horizontal="left"/>
    </xf>
    <xf numFmtId="4" fontId="14" fillId="2" borderId="2" xfId="0" applyNumberFormat="1" applyFont="1" applyFill="1" applyBorder="1"/>
    <xf numFmtId="0" fontId="14" fillId="2" borderId="6" xfId="0" applyFont="1" applyFill="1" applyBorder="1" applyAlignment="1">
      <alignment horizontal="left" wrapText="1"/>
    </xf>
    <xf numFmtId="0" fontId="1" fillId="2" borderId="6" xfId="0" applyFont="1" applyFill="1" applyBorder="1"/>
    <xf numFmtId="4" fontId="14" fillId="2" borderId="17" xfId="0" applyNumberFormat="1" applyFont="1" applyFill="1" applyBorder="1"/>
    <xf numFmtId="0" fontId="1" fillId="2" borderId="10" xfId="0" applyFont="1" applyFill="1" applyBorder="1"/>
    <xf numFmtId="0" fontId="13" fillId="2" borderId="34" xfId="0" applyFont="1" applyFill="1" applyBorder="1"/>
    <xf numFmtId="0" fontId="1" fillId="2" borderId="36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39" xfId="0" applyFont="1" applyFill="1" applyBorder="1"/>
    <xf numFmtId="0" fontId="13" fillId="2" borderId="38" xfId="0" applyFont="1" applyFill="1" applyBorder="1"/>
    <xf numFmtId="0" fontId="1" fillId="2" borderId="39" xfId="0" applyFont="1" applyFill="1" applyBorder="1" applyAlignment="1">
      <alignment horizontal="left"/>
    </xf>
    <xf numFmtId="3" fontId="1" fillId="2" borderId="9" xfId="0" applyNumberFormat="1" applyFont="1" applyFill="1" applyBorder="1"/>
    <xf numFmtId="3" fontId="1" fillId="2" borderId="36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4" fontId="1" fillId="2" borderId="8" xfId="0" applyNumberFormat="1" applyFont="1" applyFill="1" applyBorder="1"/>
    <xf numFmtId="3" fontId="1" fillId="2" borderId="9" xfId="0" applyNumberFormat="1" applyFont="1" applyFill="1" applyBorder="1" applyAlignment="1">
      <alignment horizontal="center"/>
    </xf>
    <xf numFmtId="4" fontId="1" fillId="2" borderId="47" xfId="0" applyNumberFormat="1" applyFont="1" applyFill="1" applyBorder="1"/>
    <xf numFmtId="0" fontId="13" fillId="0" borderId="9" xfId="0" applyFont="1" applyBorder="1"/>
    <xf numFmtId="3" fontId="1" fillId="2" borderId="20" xfId="0" applyNumberFormat="1" applyFont="1" applyFill="1" applyBorder="1"/>
    <xf numFmtId="4" fontId="1" fillId="0" borderId="37" xfId="0" applyNumberFormat="1" applyFont="1" applyBorder="1"/>
    <xf numFmtId="0" fontId="14" fillId="2" borderId="6" xfId="0" applyFont="1" applyFill="1" applyBorder="1" applyAlignment="1">
      <alignment wrapText="1"/>
    </xf>
    <xf numFmtId="4" fontId="14" fillId="2" borderId="11" xfId="0" applyNumberFormat="1" applyFont="1" applyFill="1" applyBorder="1"/>
    <xf numFmtId="0" fontId="1" fillId="2" borderId="6" xfId="0" applyFont="1" applyFill="1" applyBorder="1" applyAlignment="1">
      <alignment horizontal="right"/>
    </xf>
    <xf numFmtId="0" fontId="14" fillId="2" borderId="11" xfId="0" applyFont="1" applyFill="1" applyBorder="1" applyAlignment="1">
      <alignment horizontal="left" wrapText="1"/>
    </xf>
    <xf numFmtId="0" fontId="14" fillId="2" borderId="10" xfId="0" applyFont="1" applyFill="1" applyBorder="1" applyAlignment="1">
      <alignment horizontal="left" wrapText="1"/>
    </xf>
    <xf numFmtId="0" fontId="14" fillId="2" borderId="17" xfId="0" applyFont="1" applyFill="1" applyBorder="1" applyAlignment="1">
      <alignment horizontal="left" wrapText="1"/>
    </xf>
    <xf numFmtId="0" fontId="14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right"/>
    </xf>
    <xf numFmtId="4" fontId="14" fillId="0" borderId="10" xfId="0" applyNumberFormat="1" applyFont="1" applyFill="1" applyBorder="1"/>
    <xf numFmtId="0" fontId="14" fillId="0" borderId="17" xfId="0" applyFont="1" applyBorder="1" applyAlignment="1">
      <alignment wrapText="1"/>
    </xf>
    <xf numFmtId="0" fontId="1" fillId="0" borderId="17" xfId="0" applyFont="1" applyBorder="1"/>
    <xf numFmtId="0" fontId="1" fillId="0" borderId="2" xfId="0" applyFont="1" applyBorder="1"/>
    <xf numFmtId="4" fontId="14" fillId="0" borderId="17" xfId="0" applyNumberFormat="1" applyFont="1" applyBorder="1"/>
    <xf numFmtId="0" fontId="14" fillId="2" borderId="2" xfId="0" applyFont="1" applyFill="1" applyBorder="1" applyAlignment="1">
      <alignment wrapText="1"/>
    </xf>
    <xf numFmtId="0" fontId="12" fillId="4" borderId="32" xfId="1" applyFont="1" applyFill="1" applyBorder="1" applyAlignment="1">
      <alignment horizontal="left"/>
    </xf>
    <xf numFmtId="0" fontId="12" fillId="4" borderId="50" xfId="1" applyFont="1" applyFill="1" applyBorder="1" applyAlignment="1">
      <alignment horizontal="left"/>
    </xf>
    <xf numFmtId="0" fontId="1" fillId="4" borderId="5" xfId="1" applyFont="1" applyFill="1" applyBorder="1"/>
    <xf numFmtId="3" fontId="12" fillId="4" borderId="5" xfId="1" applyNumberFormat="1" applyFont="1" applyFill="1" applyBorder="1"/>
    <xf numFmtId="0" fontId="16" fillId="2" borderId="2" xfId="0" applyFont="1" applyFill="1" applyBorder="1"/>
    <xf numFmtId="0" fontId="14" fillId="2" borderId="2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right"/>
    </xf>
    <xf numFmtId="4" fontId="14" fillId="2" borderId="10" xfId="0" applyNumberFormat="1" applyFont="1" applyFill="1" applyBorder="1"/>
    <xf numFmtId="0" fontId="14" fillId="2" borderId="10" xfId="0" applyFont="1" applyFill="1" applyBorder="1" applyAlignment="1">
      <alignment wrapText="1"/>
    </xf>
    <xf numFmtId="0" fontId="1" fillId="2" borderId="10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right"/>
    </xf>
    <xf numFmtId="4" fontId="14" fillId="2" borderId="19" xfId="0" applyNumberFormat="1" applyFont="1" applyFill="1" applyBorder="1"/>
    <xf numFmtId="0" fontId="12" fillId="3" borderId="25" xfId="1" applyFont="1" applyFill="1" applyBorder="1" applyAlignment="1"/>
    <xf numFmtId="0" fontId="12" fillId="3" borderId="5" xfId="1" applyFont="1" applyFill="1" applyBorder="1" applyAlignment="1"/>
    <xf numFmtId="0" fontId="1" fillId="3" borderId="5" xfId="1" applyFont="1" applyFill="1" applyBorder="1" applyAlignment="1"/>
    <xf numFmtId="0" fontId="1" fillId="2" borderId="13" xfId="0" applyFont="1" applyFill="1" applyBorder="1" applyAlignment="1">
      <alignment wrapText="1"/>
    </xf>
    <xf numFmtId="0" fontId="1" fillId="2" borderId="13" xfId="0" applyFont="1" applyFill="1" applyBorder="1"/>
    <xf numFmtId="0" fontId="12" fillId="3" borderId="41" xfId="0" applyFont="1" applyFill="1" applyBorder="1" applyAlignment="1">
      <alignment horizontal="left"/>
    </xf>
    <xf numFmtId="0" fontId="12" fillId="3" borderId="13" xfId="0" applyFont="1" applyFill="1" applyBorder="1" applyAlignment="1">
      <alignment horizontal="left"/>
    </xf>
    <xf numFmtId="4" fontId="17" fillId="2" borderId="2" xfId="0" applyNumberFormat="1" applyFont="1" applyFill="1" applyBorder="1"/>
    <xf numFmtId="3" fontId="1" fillId="2" borderId="0" xfId="0" applyNumberFormat="1" applyFont="1" applyFill="1" applyBorder="1"/>
    <xf numFmtId="3" fontId="1" fillId="2" borderId="34" xfId="0" applyNumberFormat="1" applyFont="1" applyFill="1" applyBorder="1" applyAlignment="1">
      <alignment horizontal="center"/>
    </xf>
    <xf numFmtId="3" fontId="17" fillId="2" borderId="2" xfId="0" applyNumberFormat="1" applyFont="1" applyFill="1" applyBorder="1" applyAlignment="1">
      <alignment horizontal="center"/>
    </xf>
    <xf numFmtId="4" fontId="17" fillId="2" borderId="7" xfId="0" applyNumberFormat="1" applyFont="1" applyFill="1" applyBorder="1"/>
    <xf numFmtId="3" fontId="17" fillId="2" borderId="0" xfId="0" applyNumberFormat="1" applyFont="1" applyFill="1" applyBorder="1" applyAlignment="1">
      <alignment horizontal="center"/>
    </xf>
    <xf numFmtId="4" fontId="17" fillId="2" borderId="46" xfId="0" applyNumberFormat="1" applyFont="1" applyFill="1" applyBorder="1"/>
    <xf numFmtId="0" fontId="13" fillId="0" borderId="0" xfId="0" applyFont="1" applyBorder="1"/>
    <xf numFmtId="3" fontId="17" fillId="2" borderId="44" xfId="0" applyNumberFormat="1" applyFont="1" applyFill="1" applyBorder="1"/>
    <xf numFmtId="4" fontId="17" fillId="0" borderId="35" xfId="0" applyNumberFormat="1" applyFont="1" applyBorder="1"/>
    <xf numFmtId="3" fontId="15" fillId="3" borderId="3" xfId="0" applyNumberFormat="1" applyFont="1" applyFill="1" applyBorder="1" applyAlignment="1">
      <alignment horizontal="center" wrapText="1"/>
    </xf>
    <xf numFmtId="4" fontId="14" fillId="2" borderId="51" xfId="0" applyNumberFormat="1" applyFont="1" applyFill="1" applyBorder="1"/>
    <xf numFmtId="4" fontId="17" fillId="2" borderId="10" xfId="0" applyNumberFormat="1" applyFont="1" applyFill="1" applyBorder="1"/>
    <xf numFmtId="3" fontId="17" fillId="2" borderId="10" xfId="0" applyNumberFormat="1" applyFont="1" applyFill="1" applyBorder="1" applyAlignment="1">
      <alignment horizontal="center"/>
    </xf>
    <xf numFmtId="4" fontId="17" fillId="2" borderId="8" xfId="0" applyNumberFormat="1" applyFont="1" applyFill="1" applyBorder="1"/>
    <xf numFmtId="3" fontId="17" fillId="2" borderId="9" xfId="0" applyNumberFormat="1" applyFont="1" applyFill="1" applyBorder="1" applyAlignment="1">
      <alignment horizontal="center"/>
    </xf>
    <xf numFmtId="4" fontId="17" fillId="2" borderId="47" xfId="0" applyNumberFormat="1" applyFont="1" applyFill="1" applyBorder="1"/>
    <xf numFmtId="3" fontId="17" fillId="2" borderId="20" xfId="0" applyNumberFormat="1" applyFont="1" applyFill="1" applyBorder="1"/>
    <xf numFmtId="4" fontId="17" fillId="0" borderId="37" xfId="0" applyNumberFormat="1" applyFont="1" applyBorder="1"/>
    <xf numFmtId="3" fontId="1" fillId="2" borderId="2" xfId="0" applyNumberFormat="1" applyFont="1" applyFill="1" applyBorder="1" applyAlignment="1">
      <alignment horizontal="center"/>
    </xf>
    <xf numFmtId="4" fontId="1" fillId="2" borderId="7" xfId="0" applyNumberFormat="1" applyFont="1" applyFill="1" applyBorder="1"/>
    <xf numFmtId="3" fontId="1" fillId="2" borderId="0" xfId="0" applyNumberFormat="1" applyFont="1" applyFill="1" applyBorder="1" applyAlignment="1">
      <alignment horizontal="center"/>
    </xf>
    <xf numFmtId="4" fontId="1" fillId="2" borderId="46" xfId="0" applyNumberFormat="1" applyFont="1" applyFill="1" applyBorder="1"/>
    <xf numFmtId="3" fontId="1" fillId="2" borderId="44" xfId="0" applyNumberFormat="1" applyFont="1" applyFill="1" applyBorder="1"/>
    <xf numFmtId="4" fontId="1" fillId="0" borderId="35" xfId="0" applyNumberFormat="1" applyFont="1" applyBorder="1"/>
    <xf numFmtId="4" fontId="14" fillId="2" borderId="48" xfId="0" applyNumberFormat="1" applyFont="1" applyFill="1" applyBorder="1"/>
    <xf numFmtId="4" fontId="14" fillId="2" borderId="10" xfId="0" applyNumberFormat="1" applyFont="1" applyFill="1" applyBorder="1" applyAlignment="1">
      <alignment wrapText="1"/>
    </xf>
    <xf numFmtId="4" fontId="14" fillId="2" borderId="17" xfId="0" applyNumberFormat="1" applyFont="1" applyFill="1" applyBorder="1" applyAlignment="1">
      <alignment horizontal="right"/>
    </xf>
    <xf numFmtId="4" fontId="7" fillId="0" borderId="0" xfId="0" applyNumberFormat="1" applyFont="1" applyBorder="1"/>
    <xf numFmtId="4" fontId="7" fillId="2" borderId="0" xfId="0" applyNumberFormat="1" applyFont="1" applyFill="1"/>
    <xf numFmtId="4" fontId="7" fillId="0" borderId="9" xfId="0" applyNumberFormat="1" applyFont="1" applyBorder="1"/>
    <xf numFmtId="4" fontId="11" fillId="2" borderId="0" xfId="1" applyNumberFormat="1" applyFont="1" applyFill="1"/>
    <xf numFmtId="4" fontId="7" fillId="0" borderId="0" xfId="0" applyNumberFormat="1" applyFont="1" applyFill="1"/>
    <xf numFmtId="4" fontId="7" fillId="4" borderId="9" xfId="0" applyNumberFormat="1" applyFont="1" applyFill="1" applyBorder="1"/>
    <xf numFmtId="4" fontId="7" fillId="0" borderId="18" xfId="0" applyNumberFormat="1" applyFont="1" applyBorder="1"/>
    <xf numFmtId="4" fontId="11" fillId="0" borderId="0" xfId="0" applyNumberFormat="1" applyFont="1"/>
    <xf numFmtId="4" fontId="14" fillId="2" borderId="56" xfId="0" applyNumberFormat="1" applyFont="1" applyFill="1" applyBorder="1"/>
    <xf numFmtId="0" fontId="1" fillId="3" borderId="5" xfId="0" applyFont="1" applyFill="1" applyBorder="1"/>
    <xf numFmtId="0" fontId="14" fillId="3" borderId="5" xfId="0" applyFont="1" applyFill="1" applyBorder="1"/>
    <xf numFmtId="4" fontId="1" fillId="0" borderId="0" xfId="0" applyNumberFormat="1" applyFont="1"/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/>
    <xf numFmtId="0" fontId="5" fillId="0" borderId="2" xfId="0" applyFont="1" applyBorder="1"/>
    <xf numFmtId="4" fontId="5" fillId="0" borderId="2" xfId="0" applyNumberFormat="1" applyFont="1" applyBorder="1"/>
    <xf numFmtId="3" fontId="5" fillId="0" borderId="2" xfId="0" applyNumberFormat="1" applyFont="1" applyBorder="1"/>
    <xf numFmtId="3" fontId="5" fillId="2" borderId="2" xfId="0" applyNumberFormat="1" applyFont="1" applyFill="1" applyBorder="1"/>
    <xf numFmtId="3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/>
    <xf numFmtId="0" fontId="4" fillId="0" borderId="2" xfId="0" applyFont="1" applyBorder="1"/>
    <xf numFmtId="0" fontId="13" fillId="0" borderId="0" xfId="0" applyFont="1"/>
    <xf numFmtId="0" fontId="1" fillId="3" borderId="34" xfId="0" applyFont="1" applyFill="1" applyBorder="1" applyAlignment="1">
      <alignment horizontal="left" wrapText="1"/>
    </xf>
    <xf numFmtId="0" fontId="1" fillId="0" borderId="34" xfId="0" applyFont="1" applyBorder="1"/>
    <xf numFmtId="0" fontId="9" fillId="0" borderId="13" xfId="0" applyFont="1" applyBorder="1"/>
    <xf numFmtId="4" fontId="14" fillId="0" borderId="13" xfId="0" applyNumberFormat="1" applyFont="1" applyBorder="1"/>
    <xf numFmtId="4" fontId="14" fillId="0" borderId="19" xfId="0" applyNumberFormat="1" applyFont="1" applyBorder="1"/>
    <xf numFmtId="0" fontId="8" fillId="3" borderId="4" xfId="1" applyFont="1" applyFill="1" applyBorder="1" applyAlignment="1">
      <alignment horizontal="left"/>
    </xf>
    <xf numFmtId="0" fontId="7" fillId="3" borderId="5" xfId="1" applyFont="1" applyFill="1" applyBorder="1"/>
    <xf numFmtId="4" fontId="8" fillId="3" borderId="5" xfId="1" applyNumberFormat="1" applyFont="1" applyFill="1" applyBorder="1"/>
    <xf numFmtId="4" fontId="9" fillId="2" borderId="52" xfId="0" applyNumberFormat="1" applyFont="1" applyFill="1" applyBorder="1"/>
    <xf numFmtId="3" fontId="9" fillId="2" borderId="52" xfId="0" applyNumberFormat="1" applyFont="1" applyFill="1" applyBorder="1" applyAlignment="1">
      <alignment horizontal="center"/>
    </xf>
    <xf numFmtId="4" fontId="9" fillId="2" borderId="65" xfId="0" applyNumberFormat="1" applyFont="1" applyFill="1" applyBorder="1"/>
    <xf numFmtId="3" fontId="9" fillId="2" borderId="21" xfId="0" applyNumberFormat="1" applyFont="1" applyFill="1" applyBorder="1" applyAlignment="1">
      <alignment horizontal="center"/>
    </xf>
    <xf numFmtId="4" fontId="9" fillId="2" borderId="73" xfId="0" applyNumberFormat="1" applyFont="1" applyFill="1" applyBorder="1"/>
    <xf numFmtId="3" fontId="9" fillId="2" borderId="58" xfId="0" applyNumberFormat="1" applyFont="1" applyFill="1" applyBorder="1"/>
    <xf numFmtId="4" fontId="9" fillId="0" borderId="64" xfId="0" applyNumberFormat="1" applyFont="1" applyBorder="1"/>
    <xf numFmtId="4" fontId="9" fillId="2" borderId="64" xfId="0" applyNumberFormat="1" applyFont="1" applyFill="1" applyBorder="1"/>
    <xf numFmtId="4" fontId="10" fillId="2" borderId="2" xfId="0" applyNumberFormat="1" applyFont="1" applyFill="1" applyBorder="1"/>
    <xf numFmtId="3" fontId="10" fillId="2" borderId="2" xfId="0" applyNumberFormat="1" applyFont="1" applyFill="1" applyBorder="1" applyAlignment="1">
      <alignment horizontal="center"/>
    </xf>
    <xf numFmtId="4" fontId="10" fillId="2" borderId="7" xfId="0" applyNumberFormat="1" applyFont="1" applyFill="1" applyBorder="1"/>
    <xf numFmtId="3" fontId="10" fillId="2" borderId="0" xfId="0" applyNumberFormat="1" applyFont="1" applyFill="1" applyBorder="1" applyAlignment="1">
      <alignment horizontal="center"/>
    </xf>
    <xf numFmtId="4" fontId="10" fillId="2" borderId="46" xfId="0" applyNumberFormat="1" applyFont="1" applyFill="1" applyBorder="1"/>
    <xf numFmtId="3" fontId="10" fillId="2" borderId="44" xfId="0" applyNumberFormat="1" applyFont="1" applyFill="1" applyBorder="1"/>
    <xf numFmtId="4" fontId="10" fillId="0" borderId="35" xfId="0" applyNumberFormat="1" applyFont="1" applyBorder="1"/>
    <xf numFmtId="4" fontId="7" fillId="2" borderId="35" xfId="0" applyNumberFormat="1" applyFont="1" applyFill="1" applyBorder="1"/>
    <xf numFmtId="3" fontId="10" fillId="2" borderId="20" xfId="0" applyNumberFormat="1" applyFont="1" applyFill="1" applyBorder="1"/>
    <xf numFmtId="4" fontId="10" fillId="0" borderId="37" xfId="0" applyNumberFormat="1" applyFont="1" applyBorder="1"/>
    <xf numFmtId="4" fontId="7" fillId="2" borderId="37" xfId="0" applyNumberFormat="1" applyFont="1" applyFill="1" applyBorder="1"/>
    <xf numFmtId="0" fontId="7" fillId="2" borderId="6" xfId="0" applyFont="1" applyFill="1" applyBorder="1" applyAlignment="1">
      <alignment horizontal="left"/>
    </xf>
    <xf numFmtId="4" fontId="9" fillId="0" borderId="23" xfId="0" applyNumberFormat="1" applyFont="1" applyBorder="1"/>
    <xf numFmtId="0" fontId="5" fillId="0" borderId="9" xfId="0" applyFont="1" applyBorder="1"/>
    <xf numFmtId="4" fontId="9" fillId="4" borderId="5" xfId="1" applyNumberFormat="1" applyFont="1" applyFill="1" applyBorder="1"/>
    <xf numFmtId="4" fontId="9" fillId="0" borderId="37" xfId="0" applyNumberFormat="1" applyFont="1" applyBorder="1"/>
    <xf numFmtId="0" fontId="7" fillId="2" borderId="6" xfId="0" applyFont="1" applyFill="1" applyBorder="1" applyAlignment="1">
      <alignment horizontal="right"/>
    </xf>
    <xf numFmtId="4" fontId="9" fillId="2" borderId="45" xfId="0" applyNumberFormat="1" applyFont="1" applyFill="1" applyBorder="1"/>
    <xf numFmtId="0" fontId="5" fillId="2" borderId="16" xfId="0" applyFont="1" applyFill="1" applyBorder="1"/>
    <xf numFmtId="3" fontId="9" fillId="2" borderId="9" xfId="0" applyNumberFormat="1" applyFont="1" applyFill="1" applyBorder="1"/>
    <xf numFmtId="3" fontId="8" fillId="2" borderId="22" xfId="0" applyNumberFormat="1" applyFont="1" applyFill="1" applyBorder="1" applyAlignment="1">
      <alignment horizontal="center"/>
    </xf>
    <xf numFmtId="4" fontId="9" fillId="2" borderId="9" xfId="0" applyNumberFormat="1" applyFont="1" applyFill="1" applyBorder="1"/>
    <xf numFmtId="0" fontId="4" fillId="0" borderId="9" xfId="0" applyFont="1" applyBorder="1"/>
    <xf numFmtId="4" fontId="9" fillId="2" borderId="37" xfId="0" applyNumberFormat="1" applyFont="1" applyFill="1" applyBorder="1"/>
    <xf numFmtId="4" fontId="9" fillId="0" borderId="20" xfId="0" applyNumberFormat="1" applyFont="1" applyBorder="1"/>
    <xf numFmtId="0" fontId="5" fillId="0" borderId="10" xfId="0" applyFont="1" applyFill="1" applyBorder="1"/>
    <xf numFmtId="3" fontId="9" fillId="0" borderId="0" xfId="0" applyNumberFormat="1" applyFont="1" applyFill="1" applyBorder="1"/>
    <xf numFmtId="4" fontId="9" fillId="2" borderId="47" xfId="0" applyNumberFormat="1" applyFont="1" applyFill="1" applyBorder="1" applyAlignment="1">
      <alignment wrapText="1"/>
    </xf>
    <xf numFmtId="0" fontId="5" fillId="0" borderId="0" xfId="0" applyFont="1" applyFill="1" applyBorder="1"/>
    <xf numFmtId="4" fontId="9" fillId="5" borderId="10" xfId="0" applyNumberFormat="1" applyFont="1" applyFill="1" applyBorder="1" applyAlignment="1">
      <alignment wrapText="1"/>
    </xf>
    <xf numFmtId="3" fontId="9" fillId="5" borderId="10" xfId="0" applyNumberFormat="1" applyFont="1" applyFill="1" applyBorder="1" applyAlignment="1">
      <alignment wrapText="1"/>
    </xf>
    <xf numFmtId="3" fontId="9" fillId="0" borderId="10" xfId="0" applyNumberFormat="1" applyFont="1" applyFill="1" applyBorder="1"/>
    <xf numFmtId="3" fontId="9" fillId="2" borderId="48" xfId="0" applyNumberFormat="1" applyFont="1" applyFill="1" applyBorder="1" applyAlignment="1">
      <alignment horizontal="center"/>
    </xf>
    <xf numFmtId="3" fontId="9" fillId="2" borderId="17" xfId="0" applyNumberFormat="1" applyFont="1" applyFill="1" applyBorder="1"/>
    <xf numFmtId="4" fontId="9" fillId="5" borderId="17" xfId="0" applyNumberFormat="1" applyFont="1" applyFill="1" applyBorder="1"/>
    <xf numFmtId="3" fontId="9" fillId="5" borderId="17" xfId="0" applyNumberFormat="1" applyFont="1" applyFill="1" applyBorder="1"/>
    <xf numFmtId="4" fontId="7" fillId="2" borderId="0" xfId="1" applyNumberFormat="1" applyFont="1" applyFill="1"/>
    <xf numFmtId="0" fontId="20" fillId="2" borderId="2" xfId="0" applyFont="1" applyFill="1" applyBorder="1"/>
    <xf numFmtId="0" fontId="5" fillId="2" borderId="53" xfId="0" applyFont="1" applyFill="1" applyBorder="1"/>
    <xf numFmtId="0" fontId="5" fillId="2" borderId="46" xfId="0" applyFont="1" applyFill="1" applyBorder="1"/>
    <xf numFmtId="0" fontId="5" fillId="2" borderId="47" xfId="0" applyFont="1" applyFill="1" applyBorder="1"/>
    <xf numFmtId="0" fontId="7" fillId="4" borderId="47" xfId="0" applyFont="1" applyFill="1" applyBorder="1" applyAlignment="1">
      <alignment horizontal="right"/>
    </xf>
    <xf numFmtId="4" fontId="9" fillId="4" borderId="47" xfId="0" applyNumberFormat="1" applyFont="1" applyFill="1" applyBorder="1"/>
    <xf numFmtId="4" fontId="8" fillId="2" borderId="2" xfId="0" applyNumberFormat="1" applyFont="1" applyFill="1" applyBorder="1"/>
    <xf numFmtId="4" fontId="8" fillId="3" borderId="5" xfId="0" applyNumberFormat="1" applyFont="1" applyFill="1" applyBorder="1"/>
    <xf numFmtId="0" fontId="9" fillId="2" borderId="2" xfId="0" applyFont="1" applyFill="1" applyBorder="1"/>
    <xf numFmtId="0" fontId="9" fillId="2" borderId="13" xfId="0" applyFont="1" applyFill="1" applyBorder="1"/>
    <xf numFmtId="4" fontId="8" fillId="3" borderId="13" xfId="0" applyNumberFormat="1" applyFont="1" applyFill="1" applyBorder="1"/>
    <xf numFmtId="4" fontId="7" fillId="3" borderId="2" xfId="0" applyNumberFormat="1" applyFont="1" applyFill="1" applyBorder="1"/>
    <xf numFmtId="4" fontId="7" fillId="3" borderId="52" xfId="0" applyNumberFormat="1" applyFont="1" applyFill="1" applyBorder="1"/>
    <xf numFmtId="3" fontId="7" fillId="2" borderId="2" xfId="0" applyNumberFormat="1" applyFont="1" applyFill="1" applyBorder="1"/>
    <xf numFmtId="3" fontId="7" fillId="4" borderId="2" xfId="0" applyNumberFormat="1" applyFont="1" applyFill="1" applyBorder="1" applyAlignment="1">
      <alignment horizontal="center" wrapText="1"/>
    </xf>
    <xf numFmtId="3" fontId="7" fillId="4" borderId="2" xfId="0" applyNumberFormat="1" applyFont="1" applyFill="1" applyBorder="1" applyAlignment="1">
      <alignment horizontal="center"/>
    </xf>
    <xf numFmtId="4" fontId="7" fillId="4" borderId="2" xfId="0" applyNumberFormat="1" applyFont="1" applyFill="1" applyBorder="1" applyAlignment="1"/>
    <xf numFmtId="4" fontId="7" fillId="4" borderId="2" xfId="0" applyNumberFormat="1" applyFont="1" applyFill="1" applyBorder="1"/>
    <xf numFmtId="0" fontId="21" fillId="0" borderId="2" xfId="0" applyFont="1" applyBorder="1"/>
    <xf numFmtId="0" fontId="7" fillId="4" borderId="2" xfId="0" applyFont="1" applyFill="1" applyBorder="1"/>
    <xf numFmtId="0" fontId="7" fillId="0" borderId="2" xfId="0" applyFont="1" applyBorder="1"/>
    <xf numFmtId="3" fontId="7" fillId="0" borderId="2" xfId="0" applyNumberFormat="1" applyFont="1" applyBorder="1"/>
    <xf numFmtId="3" fontId="7" fillId="0" borderId="2" xfId="0" applyNumberFormat="1" applyFont="1" applyBorder="1" applyAlignment="1">
      <alignment horizontal="center"/>
    </xf>
    <xf numFmtId="1" fontId="7" fillId="0" borderId="2" xfId="0" applyNumberFormat="1" applyFont="1" applyBorder="1"/>
    <xf numFmtId="0" fontId="22" fillId="2" borderId="0" xfId="1" applyFont="1" applyFill="1"/>
    <xf numFmtId="0" fontId="13" fillId="2" borderId="0" xfId="0" applyFont="1" applyFill="1"/>
    <xf numFmtId="4" fontId="13" fillId="2" borderId="0" xfId="0" applyNumberFormat="1" applyFont="1" applyFill="1"/>
    <xf numFmtId="3" fontId="13" fillId="2" borderId="0" xfId="0" applyNumberFormat="1" applyFont="1" applyFill="1"/>
    <xf numFmtId="3" fontId="13" fillId="2" borderId="0" xfId="0" applyNumberFormat="1" applyFont="1" applyFill="1" applyBorder="1" applyAlignment="1">
      <alignment horizontal="center"/>
    </xf>
    <xf numFmtId="3" fontId="13" fillId="2" borderId="0" xfId="0" applyNumberFormat="1" applyFont="1" applyFill="1" applyAlignment="1">
      <alignment horizontal="center"/>
    </xf>
    <xf numFmtId="0" fontId="18" fillId="0" borderId="0" xfId="0" applyFont="1"/>
    <xf numFmtId="3" fontId="13" fillId="2" borderId="0" xfId="0" applyNumberFormat="1" applyFont="1" applyFill="1" applyBorder="1"/>
    <xf numFmtId="0" fontId="1" fillId="2" borderId="0" xfId="1" applyFont="1" applyFill="1" applyBorder="1"/>
    <xf numFmtId="0" fontId="1" fillId="2" borderId="0" xfId="0" applyFont="1" applyFill="1"/>
    <xf numFmtId="4" fontId="13" fillId="0" borderId="0" xfId="0" applyNumberFormat="1" applyFont="1"/>
    <xf numFmtId="0" fontId="1" fillId="3" borderId="27" xfId="1" applyFont="1" applyFill="1" applyBorder="1" applyAlignment="1">
      <alignment horizontal="center" vertical="center"/>
    </xf>
    <xf numFmtId="0" fontId="1" fillId="3" borderId="28" xfId="1" applyFont="1" applyFill="1" applyBorder="1" applyAlignment="1">
      <alignment horizontal="center" vertical="center"/>
    </xf>
    <xf numFmtId="0" fontId="1" fillId="3" borderId="29" xfId="1" applyFont="1" applyFill="1" applyBorder="1" applyAlignment="1">
      <alignment horizontal="center" vertical="center"/>
    </xf>
    <xf numFmtId="4" fontId="1" fillId="3" borderId="29" xfId="0" applyNumberFormat="1" applyFont="1" applyFill="1" applyBorder="1" applyAlignment="1">
      <alignment horizontal="center" vertical="center" wrapText="1"/>
    </xf>
    <xf numFmtId="3" fontId="1" fillId="3" borderId="29" xfId="0" applyNumberFormat="1" applyFont="1" applyFill="1" applyBorder="1" applyAlignment="1">
      <alignment horizontal="center" vertical="center" wrapText="1"/>
    </xf>
    <xf numFmtId="3" fontId="1" fillId="3" borderId="21" xfId="0" applyNumberFormat="1" applyFont="1" applyFill="1" applyBorder="1" applyAlignment="1">
      <alignment horizontal="center" vertical="center" wrapText="1"/>
    </xf>
    <xf numFmtId="3" fontId="1" fillId="3" borderId="66" xfId="0" applyNumberFormat="1" applyFont="1" applyFill="1" applyBorder="1" applyAlignment="1">
      <alignment horizontal="center" vertical="center" wrapText="1"/>
    </xf>
    <xf numFmtId="3" fontId="1" fillId="3" borderId="28" xfId="0" applyNumberFormat="1" applyFont="1" applyFill="1" applyBorder="1" applyAlignment="1">
      <alignment horizontal="center" vertical="center" wrapText="1"/>
    </xf>
    <xf numFmtId="3" fontId="1" fillId="3" borderId="68" xfId="0" applyNumberFormat="1" applyFont="1" applyFill="1" applyBorder="1" applyAlignment="1">
      <alignment horizontal="center" vertical="center" wrapText="1"/>
    </xf>
    <xf numFmtId="3" fontId="1" fillId="3" borderId="54" xfId="0" applyNumberFormat="1" applyFont="1" applyFill="1" applyBorder="1" applyAlignment="1">
      <alignment horizontal="center" vertical="center" wrapText="1"/>
    </xf>
    <xf numFmtId="0" fontId="1" fillId="3" borderId="21" xfId="1" applyFont="1" applyFill="1" applyBorder="1" applyAlignment="1">
      <alignment vertical="center"/>
    </xf>
    <xf numFmtId="3" fontId="1" fillId="3" borderId="30" xfId="0" applyNumberFormat="1" applyFont="1" applyFill="1" applyBorder="1" applyAlignment="1">
      <alignment horizontal="center" vertical="center" wrapText="1"/>
    </xf>
    <xf numFmtId="0" fontId="1" fillId="3" borderId="62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vertical="center"/>
    </xf>
    <xf numFmtId="4" fontId="1" fillId="0" borderId="0" xfId="1" applyNumberFormat="1" applyFont="1" applyFill="1" applyAlignment="1">
      <alignment vertical="center"/>
    </xf>
    <xf numFmtId="0" fontId="15" fillId="3" borderId="2" xfId="1" applyFont="1" applyFill="1" applyBorder="1" applyAlignment="1">
      <alignment horizontal="center"/>
    </xf>
    <xf numFmtId="3" fontId="15" fillId="3" borderId="13" xfId="0" applyNumberFormat="1" applyFont="1" applyFill="1" applyBorder="1" applyAlignment="1">
      <alignment horizontal="center" wrapText="1"/>
    </xf>
    <xf numFmtId="3" fontId="15" fillId="3" borderId="70" xfId="0" applyNumberFormat="1" applyFont="1" applyFill="1" applyBorder="1" applyAlignment="1">
      <alignment horizontal="center" wrapText="1"/>
    </xf>
    <xf numFmtId="3" fontId="15" fillId="3" borderId="0" xfId="0" applyNumberFormat="1" applyFont="1" applyFill="1" applyBorder="1" applyAlignment="1">
      <alignment horizontal="center" wrapText="1"/>
    </xf>
    <xf numFmtId="3" fontId="15" fillId="3" borderId="67" xfId="0" applyNumberFormat="1" applyFont="1" applyFill="1" applyBorder="1" applyAlignment="1">
      <alignment horizontal="center" wrapText="1"/>
    </xf>
    <xf numFmtId="3" fontId="15" fillId="3" borderId="1" xfId="0" applyNumberFormat="1" applyFont="1" applyFill="1" applyBorder="1" applyAlignment="1">
      <alignment horizontal="center" wrapText="1"/>
    </xf>
    <xf numFmtId="0" fontId="15" fillId="3" borderId="0" xfId="1" applyFont="1" applyFill="1" applyBorder="1"/>
    <xf numFmtId="3" fontId="15" fillId="3" borderId="71" xfId="0" applyNumberFormat="1" applyFont="1" applyFill="1" applyBorder="1" applyAlignment="1">
      <alignment horizontal="center" wrapText="1"/>
    </xf>
    <xf numFmtId="3" fontId="15" fillId="3" borderId="72" xfId="0" applyNumberFormat="1" applyFont="1" applyFill="1" applyBorder="1" applyAlignment="1">
      <alignment horizontal="center" wrapText="1"/>
    </xf>
    <xf numFmtId="3" fontId="15" fillId="3" borderId="56" xfId="0" applyNumberFormat="1" applyFont="1" applyFill="1" applyBorder="1" applyAlignment="1">
      <alignment horizontal="center" wrapText="1"/>
    </xf>
    <xf numFmtId="0" fontId="15" fillId="3" borderId="59" xfId="1" applyFont="1" applyFill="1" applyBorder="1"/>
    <xf numFmtId="0" fontId="15" fillId="0" borderId="0" xfId="1" applyFont="1" applyFill="1"/>
    <xf numFmtId="4" fontId="1" fillId="0" borderId="0" xfId="1" applyNumberFormat="1" applyFont="1" applyFill="1"/>
    <xf numFmtId="0" fontId="14" fillId="2" borderId="6" xfId="0" applyFont="1" applyFill="1" applyBorder="1"/>
    <xf numFmtId="0" fontId="5" fillId="2" borderId="39" xfId="0" applyFont="1" applyFill="1" applyBorder="1"/>
    <xf numFmtId="0" fontId="1" fillId="2" borderId="11" xfId="0" applyFont="1" applyFill="1" applyBorder="1" applyAlignment="1">
      <alignment horizontal="right"/>
    </xf>
    <xf numFmtId="0" fontId="14" fillId="2" borderId="19" xfId="0" applyFont="1" applyFill="1" applyBorder="1" applyAlignment="1">
      <alignment wrapText="1"/>
    </xf>
    <xf numFmtId="0" fontId="1" fillId="2" borderId="19" xfId="0" applyFont="1" applyFill="1" applyBorder="1"/>
    <xf numFmtId="0" fontId="14" fillId="0" borderId="2" xfId="0" applyFont="1" applyBorder="1" applyAlignment="1">
      <alignment wrapText="1"/>
    </xf>
    <xf numFmtId="0" fontId="12" fillId="4" borderId="77" xfId="1" applyFont="1" applyFill="1" applyBorder="1" applyAlignment="1">
      <alignment horizontal="left"/>
    </xf>
    <xf numFmtId="0" fontId="14" fillId="2" borderId="17" xfId="0" applyFont="1" applyFill="1" applyBorder="1"/>
    <xf numFmtId="0" fontId="1" fillId="2" borderId="17" xfId="0" applyFont="1" applyFill="1" applyBorder="1"/>
    <xf numFmtId="0" fontId="7" fillId="2" borderId="39" xfId="0" applyNumberFormat="1" applyFont="1" applyFill="1" applyBorder="1" applyAlignment="1">
      <alignment horizontal="center"/>
    </xf>
    <xf numFmtId="3" fontId="7" fillId="2" borderId="7" xfId="0" applyNumberFormat="1" applyFont="1" applyFill="1" applyBorder="1" applyAlignment="1">
      <alignment horizontal="center"/>
    </xf>
    <xf numFmtId="0" fontId="13" fillId="0" borderId="34" xfId="0" applyFont="1" applyBorder="1"/>
    <xf numFmtId="0" fontId="13" fillId="0" borderId="2" xfId="0" applyFont="1" applyBorder="1"/>
    <xf numFmtId="4" fontId="14" fillId="2" borderId="0" xfId="0" applyNumberFormat="1" applyFont="1" applyFill="1" applyBorder="1"/>
    <xf numFmtId="4" fontId="14" fillId="2" borderId="10" xfId="0" applyNumberFormat="1" applyFont="1" applyFill="1" applyBorder="1" applyAlignment="1">
      <alignment horizontal="right"/>
    </xf>
    <xf numFmtId="4" fontId="14" fillId="0" borderId="17" xfId="0" applyNumberFormat="1" applyFont="1" applyFill="1" applyBorder="1"/>
    <xf numFmtId="4" fontId="14" fillId="2" borderId="16" xfId="0" applyNumberFormat="1" applyFont="1" applyFill="1" applyBorder="1" applyAlignment="1">
      <alignment horizontal="right"/>
    </xf>
    <xf numFmtId="4" fontId="14" fillId="2" borderId="6" xfId="0" applyNumberFormat="1" applyFont="1" applyFill="1" applyBorder="1" applyAlignment="1">
      <alignment horizontal="right"/>
    </xf>
    <xf numFmtId="4" fontId="14" fillId="2" borderId="16" xfId="0" applyNumberFormat="1" applyFont="1" applyFill="1" applyBorder="1"/>
    <xf numFmtId="4" fontId="14" fillId="4" borderId="5" xfId="1" applyNumberFormat="1" applyFont="1" applyFill="1" applyBorder="1"/>
    <xf numFmtId="4" fontId="14" fillId="2" borderId="9" xfId="0" applyNumberFormat="1" applyFont="1" applyFill="1" applyBorder="1"/>
    <xf numFmtId="3" fontId="7" fillId="2" borderId="8" xfId="0" applyNumberFormat="1" applyFont="1" applyFill="1" applyBorder="1" applyAlignment="1">
      <alignment horizontal="center"/>
    </xf>
    <xf numFmtId="4" fontId="14" fillId="4" borderId="47" xfId="0" applyNumberFormat="1" applyFont="1" applyFill="1" applyBorder="1"/>
    <xf numFmtId="4" fontId="12" fillId="2" borderId="6" xfId="0" applyNumberFormat="1" applyFont="1" applyFill="1" applyBorder="1"/>
    <xf numFmtId="4" fontId="1" fillId="2" borderId="2" xfId="0" applyNumberFormat="1" applyFont="1" applyFill="1" applyBorder="1" applyAlignment="1">
      <alignment horizontal="right"/>
    </xf>
    <xf numFmtId="4" fontId="12" fillId="3" borderId="5" xfId="0" applyNumberFormat="1" applyFont="1" applyFill="1" applyBorder="1"/>
    <xf numFmtId="4" fontId="1" fillId="2" borderId="13" xfId="0" applyNumberFormat="1" applyFont="1" applyFill="1" applyBorder="1"/>
    <xf numFmtId="4" fontId="1" fillId="2" borderId="0" xfId="0" applyNumberFormat="1" applyFont="1" applyFill="1" applyBorder="1"/>
    <xf numFmtId="0" fontId="1" fillId="2" borderId="0" xfId="0" applyFont="1" applyFill="1" applyBorder="1"/>
    <xf numFmtId="4" fontId="1" fillId="0" borderId="2" xfId="0" applyNumberFormat="1" applyFont="1" applyBorder="1"/>
    <xf numFmtId="4" fontId="1" fillId="2" borderId="56" xfId="0" applyNumberFormat="1" applyFont="1" applyFill="1" applyBorder="1"/>
    <xf numFmtId="4" fontId="12" fillId="3" borderId="13" xfId="0" applyNumberFormat="1" applyFont="1" applyFill="1" applyBorder="1"/>
    <xf numFmtId="0" fontId="21" fillId="0" borderId="0" xfId="0" applyFont="1" applyBorder="1"/>
    <xf numFmtId="4" fontId="7" fillId="0" borderId="44" xfId="0" applyNumberFormat="1" applyFont="1" applyBorder="1"/>
    <xf numFmtId="0" fontId="1" fillId="0" borderId="0" xfId="0" applyFont="1" applyBorder="1"/>
    <xf numFmtId="4" fontId="1" fillId="0" borderId="44" xfId="0" applyNumberFormat="1" applyFont="1" applyBorder="1"/>
    <xf numFmtId="0" fontId="14" fillId="2" borderId="14" xfId="0" applyFont="1" applyFill="1" applyBorder="1" applyAlignment="1">
      <alignment wrapText="1"/>
    </xf>
    <xf numFmtId="4" fontId="1" fillId="2" borderId="9" xfId="0" applyNumberFormat="1" applyFont="1" applyFill="1" applyBorder="1"/>
    <xf numFmtId="0" fontId="21" fillId="0" borderId="9" xfId="0" applyFont="1" applyBorder="1"/>
    <xf numFmtId="4" fontId="7" fillId="0" borderId="20" xfId="0" applyNumberFormat="1" applyFont="1" applyBorder="1"/>
    <xf numFmtId="0" fontId="7" fillId="2" borderId="12" xfId="0" applyNumberFormat="1" applyFont="1" applyFill="1" applyBorder="1" applyAlignment="1">
      <alignment horizontal="center"/>
    </xf>
    <xf numFmtId="4" fontId="9" fillId="2" borderId="12" xfId="0" applyNumberFormat="1" applyFont="1" applyFill="1" applyBorder="1" applyAlignment="1">
      <alignment horizontal="right"/>
    </xf>
    <xf numFmtId="0" fontId="5" fillId="0" borderId="12" xfId="0" applyNumberFormat="1" applyFont="1" applyBorder="1"/>
    <xf numFmtId="4" fontId="7" fillId="2" borderId="6" xfId="0" applyNumberFormat="1" applyFont="1" applyFill="1" applyBorder="1"/>
    <xf numFmtId="0" fontId="5" fillId="2" borderId="12" xfId="0" applyNumberFormat="1" applyFont="1" applyFill="1" applyBorder="1"/>
    <xf numFmtId="0" fontId="23" fillId="2" borderId="0" xfId="0" applyFont="1" applyFill="1"/>
    <xf numFmtId="4" fontId="13" fillId="2" borderId="0" xfId="0" applyNumberFormat="1" applyFont="1" applyFill="1" applyAlignment="1">
      <alignment horizontal="right"/>
    </xf>
    <xf numFmtId="0" fontId="1" fillId="3" borderId="30" xfId="1" applyFont="1" applyFill="1" applyBorder="1" applyAlignment="1">
      <alignment horizontal="center" vertical="center" wrapText="1"/>
    </xf>
    <xf numFmtId="0" fontId="24" fillId="3" borderId="42" xfId="1" applyFont="1" applyFill="1" applyBorder="1" applyAlignment="1">
      <alignment horizontal="center"/>
    </xf>
    <xf numFmtId="4" fontId="1" fillId="2" borderId="35" xfId="0" applyNumberFormat="1" applyFont="1" applyFill="1" applyBorder="1"/>
    <xf numFmtId="4" fontId="1" fillId="2" borderId="37" xfId="0" applyNumberFormat="1" applyFont="1" applyFill="1" applyBorder="1"/>
    <xf numFmtId="4" fontId="14" fillId="2" borderId="23" xfId="0" applyNumberFormat="1" applyFont="1" applyFill="1" applyBorder="1"/>
    <xf numFmtId="4" fontId="14" fillId="2" borderId="37" xfId="0" applyNumberFormat="1" applyFont="1" applyFill="1" applyBorder="1"/>
    <xf numFmtId="4" fontId="14" fillId="0" borderId="37" xfId="0" applyNumberFormat="1" applyFont="1" applyBorder="1"/>
    <xf numFmtId="4" fontId="14" fillId="0" borderId="43" xfId="0" applyNumberFormat="1" applyFont="1" applyBorder="1"/>
    <xf numFmtId="4" fontId="14" fillId="0" borderId="76" xfId="0" applyNumberFormat="1" applyFont="1" applyBorder="1"/>
    <xf numFmtId="4" fontId="12" fillId="3" borderId="26" xfId="0" applyNumberFormat="1" applyFont="1" applyFill="1" applyBorder="1"/>
    <xf numFmtId="4" fontId="14" fillId="0" borderId="63" xfId="0" applyNumberFormat="1" applyFont="1" applyBorder="1"/>
    <xf numFmtId="4" fontId="14" fillId="2" borderId="43" xfId="0" applyNumberFormat="1" applyFont="1" applyFill="1" applyBorder="1"/>
    <xf numFmtId="4" fontId="14" fillId="0" borderId="23" xfId="0" applyNumberFormat="1" applyFont="1" applyBorder="1"/>
    <xf numFmtId="4" fontId="14" fillId="2" borderId="35" xfId="0" applyNumberFormat="1" applyFont="1" applyFill="1" applyBorder="1"/>
    <xf numFmtId="4" fontId="1" fillId="2" borderId="42" xfId="0" applyNumberFormat="1" applyFont="1" applyFill="1" applyBorder="1"/>
    <xf numFmtId="4" fontId="17" fillId="0" borderId="0" xfId="0" applyNumberFormat="1" applyFont="1"/>
    <xf numFmtId="4" fontId="1" fillId="3" borderId="35" xfId="0" applyNumberFormat="1" applyFont="1" applyFill="1" applyBorder="1"/>
    <xf numFmtId="0" fontId="1" fillId="0" borderId="35" xfId="0" applyFont="1" applyBorder="1"/>
    <xf numFmtId="0" fontId="13" fillId="0" borderId="35" xfId="0" applyFont="1" applyBorder="1"/>
    <xf numFmtId="4" fontId="14" fillId="3" borderId="5" xfId="0" applyNumberFormat="1" applyFont="1" applyFill="1" applyBorder="1"/>
    <xf numFmtId="4" fontId="1" fillId="3" borderId="2" xfId="0" applyNumberFormat="1" applyFont="1" applyFill="1" applyBorder="1"/>
    <xf numFmtId="4" fontId="13" fillId="0" borderId="2" xfId="0" applyNumberFormat="1" applyFont="1" applyBorder="1"/>
    <xf numFmtId="3" fontId="1" fillId="0" borderId="2" xfId="0" applyNumberFormat="1" applyFont="1" applyBorder="1"/>
    <xf numFmtId="3" fontId="13" fillId="0" borderId="2" xfId="0" applyNumberFormat="1" applyFont="1" applyBorder="1"/>
    <xf numFmtId="4" fontId="6" fillId="0" borderId="0" xfId="0" applyNumberFormat="1" applyFont="1"/>
    <xf numFmtId="0" fontId="9" fillId="2" borderId="19" xfId="0" applyFont="1" applyFill="1" applyBorder="1"/>
    <xf numFmtId="3" fontId="9" fillId="2" borderId="78" xfId="0" applyNumberFormat="1" applyFont="1" applyFill="1" applyBorder="1"/>
    <xf numFmtId="3" fontId="9" fillId="2" borderId="19" xfId="0" applyNumberFormat="1" applyFont="1" applyFill="1" applyBorder="1" applyAlignment="1">
      <alignment horizontal="center"/>
    </xf>
    <xf numFmtId="4" fontId="9" fillId="2" borderId="79" xfId="0" applyNumberFormat="1" applyFont="1" applyFill="1" applyBorder="1"/>
    <xf numFmtId="3" fontId="9" fillId="2" borderId="78" xfId="0" applyNumberFormat="1" applyFont="1" applyFill="1" applyBorder="1" applyAlignment="1">
      <alignment horizontal="center"/>
    </xf>
    <xf numFmtId="4" fontId="9" fillId="2" borderId="80" xfId="0" applyNumberFormat="1" applyFont="1" applyFill="1" applyBorder="1"/>
    <xf numFmtId="0" fontId="4" fillId="0" borderId="78" xfId="0" applyFont="1" applyBorder="1"/>
    <xf numFmtId="4" fontId="9" fillId="2" borderId="19" xfId="0" applyNumberFormat="1" applyFont="1" applyFill="1" applyBorder="1"/>
    <xf numFmtId="3" fontId="9" fillId="2" borderId="81" xfId="0" applyNumberFormat="1" applyFont="1" applyFill="1" applyBorder="1"/>
    <xf numFmtId="4" fontId="9" fillId="0" borderId="81" xfId="0" applyNumberFormat="1" applyFont="1" applyBorder="1"/>
    <xf numFmtId="0" fontId="5" fillId="0" borderId="78" xfId="0" applyFont="1" applyBorder="1"/>
    <xf numFmtId="0" fontId="14" fillId="2" borderId="19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right"/>
    </xf>
    <xf numFmtId="0" fontId="5" fillId="2" borderId="79" xfId="0" applyFont="1" applyFill="1" applyBorder="1"/>
    <xf numFmtId="4" fontId="14" fillId="2" borderId="78" xfId="0" applyNumberFormat="1" applyFont="1" applyFill="1" applyBorder="1"/>
    <xf numFmtId="3" fontId="7" fillId="2" borderId="79" xfId="0" applyNumberFormat="1" applyFont="1" applyFill="1" applyBorder="1" applyAlignment="1">
      <alignment horizontal="center"/>
    </xf>
    <xf numFmtId="4" fontId="9" fillId="2" borderId="78" xfId="0" applyNumberFormat="1" applyFont="1" applyFill="1" applyBorder="1"/>
    <xf numFmtId="4" fontId="7" fillId="2" borderId="19" xfId="0" applyNumberFormat="1" applyFont="1" applyFill="1" applyBorder="1"/>
    <xf numFmtId="4" fontId="12" fillId="3" borderId="26" xfId="1" applyNumberFormat="1" applyFont="1" applyFill="1" applyBorder="1"/>
    <xf numFmtId="0" fontId="14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3" fillId="2" borderId="33" xfId="0" applyFont="1" applyFill="1" applyBorder="1" applyAlignment="1">
      <alignment vertical="center"/>
    </xf>
    <xf numFmtId="0" fontId="13" fillId="2" borderId="40" xfId="0" applyFont="1" applyFill="1" applyBorder="1" applyAlignment="1">
      <alignment vertical="center"/>
    </xf>
    <xf numFmtId="0" fontId="13" fillId="2" borderId="36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0" fontId="1" fillId="2" borderId="34" xfId="0" applyFont="1" applyFill="1" applyBorder="1"/>
    <xf numFmtId="0" fontId="13" fillId="2" borderId="24" xfId="0" applyFont="1" applyFill="1" applyBorder="1" applyAlignment="1">
      <alignment vertical="center"/>
    </xf>
    <xf numFmtId="0" fontId="13" fillId="0" borderId="40" xfId="0" applyFont="1" applyBorder="1"/>
    <xf numFmtId="0" fontId="13" fillId="0" borderId="22" xfId="0" applyFont="1" applyBorder="1" applyAlignment="1">
      <alignment vertical="center"/>
    </xf>
    <xf numFmtId="0" fontId="13" fillId="0" borderId="41" xfId="0" applyFont="1" applyBorder="1" applyAlignment="1">
      <alignment vertical="center"/>
    </xf>
    <xf numFmtId="4" fontId="14" fillId="4" borderId="26" xfId="1" applyNumberFormat="1" applyFont="1" applyFill="1" applyBorder="1"/>
    <xf numFmtId="0" fontId="13" fillId="2" borderId="34" xfId="0" applyFont="1" applyFill="1" applyBorder="1" applyAlignment="1">
      <alignment vertical="center"/>
    </xf>
    <xf numFmtId="4" fontId="14" fillId="4" borderId="37" xfId="0" applyNumberFormat="1" applyFont="1" applyFill="1" applyBorder="1"/>
    <xf numFmtId="0" fontId="13" fillId="2" borderId="22" xfId="0" applyFont="1" applyFill="1" applyBorder="1"/>
    <xf numFmtId="0" fontId="13" fillId="2" borderId="24" xfId="0" applyFont="1" applyFill="1" applyBorder="1"/>
    <xf numFmtId="4" fontId="12" fillId="2" borderId="23" xfId="0" applyNumberFormat="1" applyFont="1" applyFill="1" applyBorder="1"/>
    <xf numFmtId="0" fontId="1" fillId="2" borderId="0" xfId="0" applyFont="1" applyFill="1" applyBorder="1" applyAlignment="1">
      <alignment wrapText="1"/>
    </xf>
    <xf numFmtId="0" fontId="1" fillId="2" borderId="34" xfId="0" applyFont="1" applyFill="1" applyBorder="1" applyAlignment="1">
      <alignment horizontal="left" vertical="center"/>
    </xf>
    <xf numFmtId="0" fontId="13" fillId="2" borderId="33" xfId="0" applyFont="1" applyFill="1" applyBorder="1" applyAlignment="1">
      <alignment vertical="top"/>
    </xf>
    <xf numFmtId="0" fontId="1" fillId="2" borderId="41" xfId="0" applyFont="1" applyFill="1" applyBorder="1"/>
    <xf numFmtId="4" fontId="12" fillId="3" borderId="42" xfId="0" applyNumberFormat="1" applyFont="1" applyFill="1" applyBorder="1"/>
    <xf numFmtId="0" fontId="15" fillId="3" borderId="31" xfId="1" applyFont="1" applyFill="1" applyBorder="1" applyAlignment="1">
      <alignment horizontal="center"/>
    </xf>
    <xf numFmtId="0" fontId="15" fillId="3" borderId="1" xfId="1" applyFont="1" applyFill="1" applyBorder="1" applyAlignment="1">
      <alignment horizontal="center"/>
    </xf>
    <xf numFmtId="0" fontId="14" fillId="3" borderId="25" xfId="0" applyFont="1" applyFill="1" applyBorder="1" applyAlignment="1">
      <alignment horizontal="left" wrapText="1"/>
    </xf>
    <xf numFmtId="0" fontId="14" fillId="3" borderId="5" xfId="0" applyFont="1" applyFill="1" applyBorder="1" applyAlignment="1">
      <alignment horizontal="left" wrapText="1"/>
    </xf>
    <xf numFmtId="0" fontId="19" fillId="3" borderId="32" xfId="0" applyFont="1" applyFill="1" applyBorder="1" applyAlignment="1">
      <alignment horizontal="left"/>
    </xf>
    <xf numFmtId="0" fontId="19" fillId="3" borderId="50" xfId="0" applyFont="1" applyFill="1" applyBorder="1" applyAlignment="1">
      <alignment horizontal="left"/>
    </xf>
    <xf numFmtId="0" fontId="19" fillId="3" borderId="4" xfId="0" applyFont="1" applyFill="1" applyBorder="1" applyAlignment="1">
      <alignment horizontal="left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9"/>
  <sheetViews>
    <sheetView tabSelected="1" view="pageBreakPreview" topLeftCell="A20" zoomScaleNormal="100" zoomScaleSheetLayoutView="100" workbookViewId="0">
      <selection activeCell="B69" sqref="B69"/>
    </sheetView>
  </sheetViews>
  <sheetFormatPr defaultColWidth="9.140625" defaultRowHeight="15" x14ac:dyDescent="0.25"/>
  <cols>
    <col min="1" max="1" width="17.7109375" style="6" customWidth="1"/>
    <col min="2" max="2" width="61.7109375" style="6" customWidth="1"/>
    <col min="3" max="4" width="6.7109375" style="6" customWidth="1"/>
    <col min="5" max="6" width="18.140625" style="8" customWidth="1"/>
    <col min="7" max="7" width="16" style="165" customWidth="1"/>
    <col min="8" max="8" width="14.85546875" style="165" customWidth="1"/>
    <col min="9" max="9" width="18.140625" style="8" customWidth="1"/>
    <col min="10" max="10" width="4.7109375" style="2" hidden="1" customWidth="1"/>
    <col min="11" max="11" width="20.7109375" style="3" hidden="1" customWidth="1"/>
    <col min="12" max="12" width="15.7109375" style="167" hidden="1" customWidth="1"/>
    <col min="13" max="13" width="16" style="165" hidden="1" customWidth="1"/>
    <col min="14" max="14" width="13.28515625" style="165" hidden="1" customWidth="1"/>
    <col min="15" max="15" width="16" style="165" hidden="1" customWidth="1"/>
    <col min="16" max="17" width="9.140625" style="4" hidden="1" customWidth="1"/>
    <col min="18" max="19" width="15.7109375" style="165" hidden="1" customWidth="1"/>
    <col min="20" max="20" width="5.42578125" style="5" hidden="1" customWidth="1"/>
    <col min="21" max="21" width="15.85546875" style="6" hidden="1" customWidth="1"/>
    <col min="22" max="22" width="2.42578125" style="6" hidden="1" customWidth="1"/>
    <col min="23" max="23" width="15.85546875" style="169" customWidth="1"/>
    <col min="24" max="24" width="9.140625" style="6"/>
    <col min="25" max="25" width="14.28515625" style="168" bestFit="1" customWidth="1"/>
    <col min="26" max="16384" width="9.140625" style="6"/>
  </cols>
  <sheetData>
    <row r="1" spans="1:25" s="305" customFormat="1" ht="20.25" x14ac:dyDescent="0.3">
      <c r="A1" s="383" t="s">
        <v>92</v>
      </c>
      <c r="B1" s="384"/>
      <c r="C1" s="384"/>
      <c r="D1" s="384"/>
      <c r="E1" s="385"/>
      <c r="F1" s="385"/>
      <c r="G1" s="386"/>
      <c r="H1" s="386"/>
      <c r="I1" s="385"/>
      <c r="J1" s="386"/>
      <c r="K1" s="387"/>
      <c r="L1" s="388"/>
      <c r="M1" s="386"/>
      <c r="N1" s="386"/>
      <c r="O1" s="386"/>
      <c r="P1" s="389"/>
      <c r="Q1" s="389"/>
      <c r="R1" s="386"/>
      <c r="S1" s="386"/>
      <c r="T1" s="390"/>
      <c r="W1" s="467"/>
      <c r="Y1" s="295"/>
    </row>
    <row r="2" spans="1:25" s="305" customFormat="1" x14ac:dyDescent="0.25">
      <c r="A2" s="391"/>
      <c r="B2" s="392"/>
      <c r="C2" s="384"/>
      <c r="D2" s="384"/>
      <c r="E2" s="385"/>
      <c r="F2" s="385"/>
      <c r="G2" s="386"/>
      <c r="H2" s="386"/>
      <c r="I2" s="385"/>
      <c r="J2" s="386"/>
      <c r="K2" s="387"/>
      <c r="L2" s="388"/>
      <c r="M2" s="386"/>
      <c r="N2" s="386"/>
      <c r="O2" s="386"/>
      <c r="P2" s="389"/>
      <c r="Q2" s="389"/>
      <c r="R2" s="386"/>
      <c r="S2" s="386"/>
      <c r="T2" s="390"/>
      <c r="W2" s="467"/>
      <c r="Y2" s="295"/>
    </row>
    <row r="3" spans="1:25" s="305" customFormat="1" ht="15.75" customHeight="1" thickBot="1" x14ac:dyDescent="0.3">
      <c r="A3" s="384"/>
      <c r="B3" s="384"/>
      <c r="C3" s="384"/>
      <c r="D3" s="384"/>
      <c r="E3" s="385"/>
      <c r="F3" s="385"/>
      <c r="I3" s="393"/>
      <c r="J3" s="386"/>
      <c r="K3" s="387"/>
      <c r="L3" s="388"/>
      <c r="M3" s="386"/>
      <c r="N3" s="386"/>
      <c r="O3" s="386"/>
      <c r="P3" s="389"/>
      <c r="Q3" s="389"/>
      <c r="R3" s="386"/>
      <c r="T3" s="390"/>
      <c r="W3" s="468" t="s">
        <v>14</v>
      </c>
      <c r="Y3" s="295"/>
    </row>
    <row r="4" spans="1:25" s="407" customFormat="1" ht="41.25" customHeight="1" thickBot="1" x14ac:dyDescent="0.3">
      <c r="A4" s="394" t="s">
        <v>0</v>
      </c>
      <c r="B4" s="395"/>
      <c r="C4" s="396" t="s">
        <v>1</v>
      </c>
      <c r="D4" s="396" t="s">
        <v>2</v>
      </c>
      <c r="E4" s="397" t="s">
        <v>93</v>
      </c>
      <c r="F4" s="397" t="s">
        <v>94</v>
      </c>
      <c r="G4" s="398" t="s">
        <v>95</v>
      </c>
      <c r="H4" s="398" t="s">
        <v>96</v>
      </c>
      <c r="I4" s="397" t="s">
        <v>97</v>
      </c>
      <c r="J4" s="399"/>
      <c r="K4" s="400" t="s">
        <v>18</v>
      </c>
      <c r="L4" s="398" t="s">
        <v>99</v>
      </c>
      <c r="M4" s="401" t="s">
        <v>13</v>
      </c>
      <c r="N4" s="402" t="s">
        <v>39</v>
      </c>
      <c r="O4" s="403" t="s">
        <v>15</v>
      </c>
      <c r="P4" s="404"/>
      <c r="Q4" s="404"/>
      <c r="R4" s="403"/>
      <c r="S4" s="405" t="s">
        <v>16</v>
      </c>
      <c r="T4" s="399"/>
      <c r="U4" s="406" t="s">
        <v>53</v>
      </c>
      <c r="V4" s="404"/>
      <c r="W4" s="469" t="s">
        <v>98</v>
      </c>
      <c r="Y4" s="408"/>
    </row>
    <row r="5" spans="1:25" s="420" customFormat="1" ht="15" customHeight="1" thickTop="1" thickBot="1" x14ac:dyDescent="0.25">
      <c r="A5" s="535">
        <v>1</v>
      </c>
      <c r="B5" s="536"/>
      <c r="C5" s="409">
        <v>2</v>
      </c>
      <c r="D5" s="409">
        <v>3</v>
      </c>
      <c r="E5" s="266">
        <v>4</v>
      </c>
      <c r="F5" s="266">
        <v>5</v>
      </c>
      <c r="G5" s="410">
        <v>6</v>
      </c>
      <c r="H5" s="411">
        <v>7</v>
      </c>
      <c r="I5" s="266" t="s">
        <v>54</v>
      </c>
      <c r="J5" s="412"/>
      <c r="K5" s="413"/>
      <c r="L5" s="411"/>
      <c r="M5" s="414"/>
      <c r="N5" s="414"/>
      <c r="O5" s="411"/>
      <c r="P5" s="415"/>
      <c r="Q5" s="415"/>
      <c r="R5" s="416"/>
      <c r="S5" s="417"/>
      <c r="T5" s="418"/>
      <c r="U5" s="419"/>
      <c r="V5" s="415"/>
      <c r="W5" s="470">
        <v>9</v>
      </c>
      <c r="Y5" s="421"/>
    </row>
    <row r="6" spans="1:25" s="17" customFormat="1" ht="15.75" thickBot="1" x14ac:dyDescent="0.3">
      <c r="A6" s="186" t="s">
        <v>3</v>
      </c>
      <c r="B6" s="311"/>
      <c r="C6" s="312"/>
      <c r="D6" s="189">
        <v>8</v>
      </c>
      <c r="E6" s="196">
        <f>SUM(E10,E13,E17)</f>
        <v>39650000</v>
      </c>
      <c r="F6" s="196">
        <f>SUM(F10,F13,F17)</f>
        <v>54850746</v>
      </c>
      <c r="G6" s="196">
        <f t="shared" ref="G6:H6" si="0">SUM(G10,G13,G17)</f>
        <v>54730065</v>
      </c>
      <c r="H6" s="196">
        <f t="shared" si="0"/>
        <v>3059024.4299999997</v>
      </c>
      <c r="I6" s="196">
        <f>SUM(I10,I13,I17)</f>
        <v>51671040.57</v>
      </c>
      <c r="J6" s="196">
        <f t="shared" ref="J6:W6" si="1">SUM(J10,J13,J17)</f>
        <v>0</v>
      </c>
      <c r="K6" s="196">
        <f t="shared" si="1"/>
        <v>0</v>
      </c>
      <c r="L6" s="196">
        <f t="shared" si="1"/>
        <v>226</v>
      </c>
      <c r="M6" s="196">
        <f t="shared" si="1"/>
        <v>66357045</v>
      </c>
      <c r="N6" s="196">
        <f t="shared" si="1"/>
        <v>175</v>
      </c>
      <c r="O6" s="196">
        <f t="shared" si="1"/>
        <v>52926532</v>
      </c>
      <c r="P6" s="196">
        <f t="shared" si="1"/>
        <v>0</v>
      </c>
      <c r="Q6" s="196">
        <f t="shared" si="1"/>
        <v>0</v>
      </c>
      <c r="R6" s="196">
        <f t="shared" si="1"/>
        <v>0</v>
      </c>
      <c r="S6" s="196">
        <f t="shared" si="1"/>
        <v>0</v>
      </c>
      <c r="T6" s="196">
        <f t="shared" si="1"/>
        <v>0</v>
      </c>
      <c r="U6" s="196">
        <f t="shared" si="1"/>
        <v>51671040.57</v>
      </c>
      <c r="V6" s="196">
        <f t="shared" si="1"/>
        <v>0</v>
      </c>
      <c r="W6" s="512">
        <f t="shared" si="1"/>
        <v>232831.53</v>
      </c>
      <c r="Y6" s="284"/>
    </row>
    <row r="7" spans="1:25" s="17" customFormat="1" ht="14.25" hidden="1" x14ac:dyDescent="0.2">
      <c r="A7" s="174" t="s">
        <v>4</v>
      </c>
      <c r="B7" s="175" t="s">
        <v>55</v>
      </c>
      <c r="C7" s="176"/>
      <c r="D7" s="177"/>
      <c r="E7" s="314">
        <f>SUM(E8:E9)</f>
        <v>0</v>
      </c>
      <c r="F7" s="314">
        <f t="shared" ref="F7:S7" si="2">SUM(F8:F9)</f>
        <v>0</v>
      </c>
      <c r="G7" s="314">
        <f>SUM(G8:G9)</f>
        <v>0</v>
      </c>
      <c r="H7" s="314">
        <f t="shared" ref="H7" si="3">SUM(H8:H9)</f>
        <v>0</v>
      </c>
      <c r="I7" s="314">
        <f t="shared" si="2"/>
        <v>0</v>
      </c>
      <c r="J7" s="18"/>
      <c r="K7" s="19" t="s">
        <v>17</v>
      </c>
      <c r="L7" s="315">
        <f>SUM(L8:L9)</f>
        <v>0</v>
      </c>
      <c r="M7" s="316">
        <f>SUM(M8:M9)</f>
        <v>0</v>
      </c>
      <c r="N7" s="317">
        <f>SUM(N8:N9)</f>
        <v>0</v>
      </c>
      <c r="O7" s="318">
        <f>SUM(O8:O9)</f>
        <v>0</v>
      </c>
      <c r="P7" s="20"/>
      <c r="Q7" s="20"/>
      <c r="R7" s="314"/>
      <c r="S7" s="319">
        <f t="shared" si="2"/>
        <v>0</v>
      </c>
      <c r="T7" s="18"/>
      <c r="U7" s="320">
        <f t="shared" ref="U7:U31" si="4">G7-H7</f>
        <v>0</v>
      </c>
      <c r="V7" s="20"/>
      <c r="W7" s="321">
        <f>SUM(W8:W9)</f>
        <v>0</v>
      </c>
      <c r="Y7" s="284"/>
    </row>
    <row r="8" spans="1:25" s="17" customFormat="1" ht="14.25" hidden="1" x14ac:dyDescent="0.2">
      <c r="A8" s="21" t="s">
        <v>5</v>
      </c>
      <c r="B8" s="178" t="s">
        <v>56</v>
      </c>
      <c r="C8" s="179">
        <v>435</v>
      </c>
      <c r="D8" s="22"/>
      <c r="E8" s="23"/>
      <c r="F8" s="23"/>
      <c r="G8" s="322"/>
      <c r="H8" s="322"/>
      <c r="I8" s="23"/>
      <c r="J8" s="24"/>
      <c r="K8" s="25"/>
      <c r="L8" s="323"/>
      <c r="M8" s="324"/>
      <c r="N8" s="325"/>
      <c r="O8" s="326"/>
      <c r="R8" s="322"/>
      <c r="S8" s="327"/>
      <c r="T8" s="24"/>
      <c r="U8" s="328"/>
      <c r="W8" s="329"/>
      <c r="Y8" s="284"/>
    </row>
    <row r="9" spans="1:25" s="17" customFormat="1" ht="14.25" hidden="1" x14ac:dyDescent="0.2">
      <c r="A9" s="180"/>
      <c r="B9" s="181" t="s">
        <v>57</v>
      </c>
      <c r="C9" s="179">
        <v>436</v>
      </c>
      <c r="D9" s="22"/>
      <c r="E9" s="23"/>
      <c r="F9" s="23"/>
      <c r="G9" s="26"/>
      <c r="H9" s="26"/>
      <c r="I9" s="37"/>
      <c r="J9" s="24"/>
      <c r="K9" s="25"/>
      <c r="L9" s="323"/>
      <c r="M9" s="324"/>
      <c r="N9" s="325"/>
      <c r="O9" s="326"/>
      <c r="R9" s="322"/>
      <c r="S9" s="330"/>
      <c r="T9" s="24"/>
      <c r="U9" s="331"/>
      <c r="W9" s="332"/>
      <c r="Y9" s="284"/>
    </row>
    <row r="10" spans="1:25" s="17" customFormat="1" ht="14.25" x14ac:dyDescent="0.2">
      <c r="A10" s="206" t="s">
        <v>4</v>
      </c>
      <c r="B10" s="193" t="s">
        <v>100</v>
      </c>
      <c r="C10" s="333"/>
      <c r="D10" s="27"/>
      <c r="E10" s="197">
        <f>SUM(E11:E12)</f>
        <v>650000</v>
      </c>
      <c r="F10" s="197">
        <f>SUM(F11:F12)</f>
        <v>580000</v>
      </c>
      <c r="G10" s="197">
        <f t="shared" ref="G10:W10" si="5">SUM(G11:G12)</f>
        <v>580000</v>
      </c>
      <c r="H10" s="197">
        <f t="shared" si="5"/>
        <v>50000</v>
      </c>
      <c r="I10" s="197">
        <f t="shared" si="5"/>
        <v>530000</v>
      </c>
      <c r="J10" s="197">
        <f t="shared" si="5"/>
        <v>0</v>
      </c>
      <c r="K10" s="197">
        <f t="shared" si="5"/>
        <v>0</v>
      </c>
      <c r="L10" s="197">
        <f t="shared" si="5"/>
        <v>17</v>
      </c>
      <c r="M10" s="197">
        <f t="shared" si="5"/>
        <v>719500</v>
      </c>
      <c r="N10" s="197">
        <f t="shared" si="5"/>
        <v>17</v>
      </c>
      <c r="O10" s="197">
        <f t="shared" si="5"/>
        <v>719500</v>
      </c>
      <c r="P10" s="197">
        <f t="shared" si="5"/>
        <v>0</v>
      </c>
      <c r="Q10" s="197">
        <f t="shared" si="5"/>
        <v>0</v>
      </c>
      <c r="R10" s="197">
        <f t="shared" si="5"/>
        <v>0</v>
      </c>
      <c r="S10" s="197">
        <f t="shared" si="5"/>
        <v>0</v>
      </c>
      <c r="T10" s="197">
        <f t="shared" si="5"/>
        <v>0</v>
      </c>
      <c r="U10" s="197">
        <f t="shared" si="5"/>
        <v>530000</v>
      </c>
      <c r="V10" s="197">
        <f t="shared" si="5"/>
        <v>0</v>
      </c>
      <c r="W10" s="473">
        <f t="shared" si="5"/>
        <v>3276.02</v>
      </c>
      <c r="Y10" s="284"/>
    </row>
    <row r="11" spans="1:25" s="17" customFormat="1" ht="14.25" x14ac:dyDescent="0.2">
      <c r="A11" s="191" t="s">
        <v>5</v>
      </c>
      <c r="B11" s="194" t="s">
        <v>71</v>
      </c>
      <c r="C11" s="192">
        <v>430</v>
      </c>
      <c r="D11" s="194"/>
      <c r="E11" s="198">
        <v>300000</v>
      </c>
      <c r="F11" s="198">
        <v>280000</v>
      </c>
      <c r="G11" s="256">
        <v>280000</v>
      </c>
      <c r="H11" s="256">
        <v>50000</v>
      </c>
      <c r="I11" s="198">
        <f t="shared" ref="I11:I19" si="6">G11-H11</f>
        <v>230000</v>
      </c>
      <c r="J11" s="257"/>
      <c r="K11" s="258" t="s">
        <v>40</v>
      </c>
      <c r="L11" s="259">
        <v>5</v>
      </c>
      <c r="M11" s="260">
        <v>420000</v>
      </c>
      <c r="N11" s="261">
        <v>5</v>
      </c>
      <c r="O11" s="262">
        <v>420000</v>
      </c>
      <c r="P11" s="263"/>
      <c r="Q11" s="263"/>
      <c r="R11" s="256"/>
      <c r="S11" s="264"/>
      <c r="T11" s="257"/>
      <c r="U11" s="265">
        <f t="shared" si="4"/>
        <v>230000</v>
      </c>
      <c r="V11" s="263"/>
      <c r="W11" s="471">
        <v>0</v>
      </c>
      <c r="Y11" s="284"/>
    </row>
    <row r="12" spans="1:25" s="17" customFormat="1" ht="14.25" x14ac:dyDescent="0.2">
      <c r="A12" s="207"/>
      <c r="B12" s="205" t="s">
        <v>72</v>
      </c>
      <c r="C12" s="208">
        <v>431</v>
      </c>
      <c r="D12" s="205"/>
      <c r="E12" s="199">
        <v>350000</v>
      </c>
      <c r="F12" s="199">
        <v>300000</v>
      </c>
      <c r="G12" s="268">
        <v>300000</v>
      </c>
      <c r="H12" s="268">
        <v>0</v>
      </c>
      <c r="I12" s="199">
        <f t="shared" si="6"/>
        <v>300000</v>
      </c>
      <c r="J12" s="257"/>
      <c r="K12" s="258" t="s">
        <v>40</v>
      </c>
      <c r="L12" s="269">
        <v>12</v>
      </c>
      <c r="M12" s="270">
        <v>299500</v>
      </c>
      <c r="N12" s="271">
        <v>12</v>
      </c>
      <c r="O12" s="272">
        <v>299500</v>
      </c>
      <c r="P12" s="263"/>
      <c r="Q12" s="263"/>
      <c r="R12" s="256"/>
      <c r="S12" s="273"/>
      <c r="T12" s="257"/>
      <c r="U12" s="274">
        <f t="shared" si="4"/>
        <v>300000</v>
      </c>
      <c r="V12" s="263"/>
      <c r="W12" s="472">
        <v>3276.02</v>
      </c>
      <c r="Y12" s="284"/>
    </row>
    <row r="13" spans="1:25" s="17" customFormat="1" ht="14.25" x14ac:dyDescent="0.2">
      <c r="A13" s="210" t="s">
        <v>4</v>
      </c>
      <c r="B13" s="200" t="s">
        <v>101</v>
      </c>
      <c r="C13" s="333"/>
      <c r="D13" s="27"/>
      <c r="E13" s="197">
        <f>SUM(E14:E16)</f>
        <v>37000000</v>
      </c>
      <c r="F13" s="197">
        <f>SUM(F14:F16)</f>
        <v>52070000</v>
      </c>
      <c r="G13" s="197">
        <f t="shared" ref="G13:V13" si="7">SUM(G14:G16)</f>
        <v>51949319</v>
      </c>
      <c r="H13" s="197">
        <f t="shared" si="7"/>
        <v>2900066.4299999997</v>
      </c>
      <c r="I13" s="197">
        <f t="shared" si="7"/>
        <v>49049252.57</v>
      </c>
      <c r="J13" s="197">
        <f t="shared" si="7"/>
        <v>0</v>
      </c>
      <c r="K13" s="197">
        <f t="shared" si="7"/>
        <v>0</v>
      </c>
      <c r="L13" s="197">
        <f t="shared" si="7"/>
        <v>209</v>
      </c>
      <c r="M13" s="197">
        <f t="shared" si="7"/>
        <v>65637545</v>
      </c>
      <c r="N13" s="197">
        <f t="shared" si="7"/>
        <v>158</v>
      </c>
      <c r="O13" s="197">
        <f t="shared" si="7"/>
        <v>52207032</v>
      </c>
      <c r="P13" s="197">
        <f t="shared" si="7"/>
        <v>0</v>
      </c>
      <c r="Q13" s="197">
        <f t="shared" si="7"/>
        <v>0</v>
      </c>
      <c r="R13" s="197">
        <f t="shared" si="7"/>
        <v>0</v>
      </c>
      <c r="S13" s="197">
        <f t="shared" si="7"/>
        <v>0</v>
      </c>
      <c r="T13" s="197">
        <f t="shared" si="7"/>
        <v>0</v>
      </c>
      <c r="U13" s="197">
        <f t="shared" si="7"/>
        <v>49049252.57</v>
      </c>
      <c r="V13" s="197">
        <f t="shared" si="7"/>
        <v>0</v>
      </c>
      <c r="W13" s="473">
        <f>SUM(W14:W16)</f>
        <v>229555.51</v>
      </c>
      <c r="Y13" s="284"/>
    </row>
    <row r="14" spans="1:25" s="17" customFormat="1" ht="14.25" x14ac:dyDescent="0.2">
      <c r="A14" s="211" t="s">
        <v>5</v>
      </c>
      <c r="B14" s="194" t="s">
        <v>73</v>
      </c>
      <c r="C14" s="192">
        <v>441</v>
      </c>
      <c r="D14" s="194"/>
      <c r="E14" s="198">
        <v>1000000</v>
      </c>
      <c r="F14" s="198">
        <v>2665490</v>
      </c>
      <c r="G14" s="198">
        <v>2665490</v>
      </c>
      <c r="H14" s="198">
        <v>692426</v>
      </c>
      <c r="I14" s="198">
        <f t="shared" si="6"/>
        <v>1973064</v>
      </c>
      <c r="J14" s="257"/>
      <c r="K14" s="258" t="s">
        <v>40</v>
      </c>
      <c r="L14" s="275">
        <v>14</v>
      </c>
      <c r="M14" s="276">
        <v>1246045</v>
      </c>
      <c r="N14" s="277">
        <v>14</v>
      </c>
      <c r="O14" s="278">
        <v>1246045</v>
      </c>
      <c r="P14" s="263"/>
      <c r="Q14" s="263"/>
      <c r="R14" s="198"/>
      <c r="S14" s="279"/>
      <c r="T14" s="257"/>
      <c r="U14" s="280">
        <f t="shared" si="4"/>
        <v>1973064</v>
      </c>
      <c r="V14" s="263"/>
      <c r="W14" s="471">
        <v>150040</v>
      </c>
      <c r="Y14" s="284"/>
    </row>
    <row r="15" spans="1:25" s="17" customFormat="1" ht="14.25" x14ac:dyDescent="0.2">
      <c r="A15" s="209"/>
      <c r="B15" s="194" t="s">
        <v>74</v>
      </c>
      <c r="C15" s="192">
        <v>443</v>
      </c>
      <c r="D15" s="22"/>
      <c r="E15" s="198">
        <v>33000000</v>
      </c>
      <c r="F15" s="198">
        <v>46334510</v>
      </c>
      <c r="G15" s="198">
        <v>46233617</v>
      </c>
      <c r="H15" s="198">
        <v>1628904.43</v>
      </c>
      <c r="I15" s="198">
        <f t="shared" si="6"/>
        <v>44604712.57</v>
      </c>
      <c r="J15" s="257"/>
      <c r="K15" s="258" t="s">
        <v>40</v>
      </c>
      <c r="L15" s="275">
        <v>148</v>
      </c>
      <c r="M15" s="276">
        <v>56329095</v>
      </c>
      <c r="N15" s="277">
        <v>121</v>
      </c>
      <c r="O15" s="278">
        <v>46604027</v>
      </c>
      <c r="P15" s="263"/>
      <c r="Q15" s="263"/>
      <c r="R15" s="198"/>
      <c r="S15" s="279"/>
      <c r="T15" s="257"/>
      <c r="U15" s="280">
        <f t="shared" si="4"/>
        <v>44604712.57</v>
      </c>
      <c r="V15" s="263"/>
      <c r="W15" s="471">
        <v>79515.509999999995</v>
      </c>
      <c r="Y15" s="284"/>
    </row>
    <row r="16" spans="1:25" s="17" customFormat="1" ht="14.25" x14ac:dyDescent="0.2">
      <c r="A16" s="209"/>
      <c r="B16" s="205" t="s">
        <v>75</v>
      </c>
      <c r="C16" s="208">
        <v>444</v>
      </c>
      <c r="D16" s="36"/>
      <c r="E16" s="199">
        <v>3000000</v>
      </c>
      <c r="F16" s="199">
        <v>3070000</v>
      </c>
      <c r="G16" s="199">
        <v>3050212</v>
      </c>
      <c r="H16" s="199">
        <v>578736</v>
      </c>
      <c r="I16" s="199">
        <f t="shared" si="6"/>
        <v>2471476</v>
      </c>
      <c r="J16" s="212"/>
      <c r="K16" s="213" t="s">
        <v>40</v>
      </c>
      <c r="L16" s="214">
        <v>47</v>
      </c>
      <c r="M16" s="215">
        <v>8062405</v>
      </c>
      <c r="N16" s="216">
        <v>23</v>
      </c>
      <c r="O16" s="217">
        <v>4356960</v>
      </c>
      <c r="P16" s="218"/>
      <c r="Q16" s="218"/>
      <c r="R16" s="199"/>
      <c r="S16" s="219"/>
      <c r="T16" s="212"/>
      <c r="U16" s="220">
        <f t="shared" si="4"/>
        <v>2471476</v>
      </c>
      <c r="V16" s="218"/>
      <c r="W16" s="472">
        <v>0</v>
      </c>
      <c r="Y16" s="284"/>
    </row>
    <row r="17" spans="1:25" s="17" customFormat="1" ht="14.25" x14ac:dyDescent="0.2">
      <c r="A17" s="206" t="s">
        <v>4</v>
      </c>
      <c r="B17" s="513" t="s">
        <v>102</v>
      </c>
      <c r="C17" s="247"/>
      <c r="D17" s="22"/>
      <c r="E17" s="201">
        <f>SUM(E18:E19)</f>
        <v>2000000</v>
      </c>
      <c r="F17" s="201">
        <f>SUM(F18:F19)</f>
        <v>2200746</v>
      </c>
      <c r="G17" s="201">
        <f t="shared" ref="G17:W17" si="8">SUM(G18:G19)</f>
        <v>2200746</v>
      </c>
      <c r="H17" s="201">
        <f t="shared" si="8"/>
        <v>108958</v>
      </c>
      <c r="I17" s="201">
        <f t="shared" si="8"/>
        <v>2091788</v>
      </c>
      <c r="J17" s="201">
        <f t="shared" si="8"/>
        <v>0</v>
      </c>
      <c r="K17" s="201">
        <f t="shared" si="8"/>
        <v>0</v>
      </c>
      <c r="L17" s="201">
        <f t="shared" si="8"/>
        <v>0</v>
      </c>
      <c r="M17" s="201">
        <f t="shared" si="8"/>
        <v>0</v>
      </c>
      <c r="N17" s="201">
        <f t="shared" si="8"/>
        <v>0</v>
      </c>
      <c r="O17" s="201">
        <f t="shared" si="8"/>
        <v>0</v>
      </c>
      <c r="P17" s="201">
        <f t="shared" si="8"/>
        <v>0</v>
      </c>
      <c r="Q17" s="201">
        <f t="shared" si="8"/>
        <v>0</v>
      </c>
      <c r="R17" s="201">
        <f t="shared" si="8"/>
        <v>0</v>
      </c>
      <c r="S17" s="201">
        <f t="shared" si="8"/>
        <v>0</v>
      </c>
      <c r="T17" s="201">
        <f t="shared" si="8"/>
        <v>0</v>
      </c>
      <c r="U17" s="201">
        <f t="shared" si="8"/>
        <v>2091788</v>
      </c>
      <c r="V17" s="201">
        <f t="shared" si="8"/>
        <v>0</v>
      </c>
      <c r="W17" s="482">
        <f t="shared" si="8"/>
        <v>0</v>
      </c>
      <c r="Y17" s="284"/>
    </row>
    <row r="18" spans="1:25" s="17" customFormat="1" ht="14.25" x14ac:dyDescent="0.2">
      <c r="A18" s="191" t="s">
        <v>5</v>
      </c>
      <c r="B18" s="514" t="s">
        <v>103</v>
      </c>
      <c r="C18" s="247">
        <v>560</v>
      </c>
      <c r="D18" s="22"/>
      <c r="E18" s="198">
        <v>1000000</v>
      </c>
      <c r="F18" s="198">
        <v>1200746</v>
      </c>
      <c r="G18" s="198">
        <v>1200746</v>
      </c>
      <c r="H18" s="198">
        <v>108958</v>
      </c>
      <c r="I18" s="198">
        <f t="shared" si="6"/>
        <v>1091788</v>
      </c>
      <c r="J18" s="257"/>
      <c r="K18" s="258"/>
      <c r="L18" s="275"/>
      <c r="M18" s="276"/>
      <c r="N18" s="277"/>
      <c r="O18" s="278"/>
      <c r="P18" s="456"/>
      <c r="Q18" s="456"/>
      <c r="R18" s="198"/>
      <c r="S18" s="279"/>
      <c r="T18" s="257"/>
      <c r="U18" s="457">
        <f t="shared" si="4"/>
        <v>1091788</v>
      </c>
      <c r="V18" s="456"/>
      <c r="W18" s="471">
        <v>0</v>
      </c>
      <c r="Y18" s="284"/>
    </row>
    <row r="19" spans="1:25" s="17" customFormat="1" thickBot="1" x14ac:dyDescent="0.25">
      <c r="A19" s="206"/>
      <c r="B19" s="514" t="s">
        <v>104</v>
      </c>
      <c r="C19" s="247">
        <v>561</v>
      </c>
      <c r="D19" s="22"/>
      <c r="E19" s="198">
        <v>1000000</v>
      </c>
      <c r="F19" s="198">
        <v>1000000</v>
      </c>
      <c r="G19" s="198">
        <v>1000000</v>
      </c>
      <c r="H19" s="198">
        <v>0</v>
      </c>
      <c r="I19" s="198">
        <f t="shared" si="6"/>
        <v>1000000</v>
      </c>
      <c r="J19" s="257"/>
      <c r="K19" s="258"/>
      <c r="L19" s="275"/>
      <c r="M19" s="276"/>
      <c r="N19" s="277"/>
      <c r="O19" s="278"/>
      <c r="P19" s="456"/>
      <c r="Q19" s="456"/>
      <c r="R19" s="198"/>
      <c r="S19" s="279"/>
      <c r="T19" s="257"/>
      <c r="U19" s="457">
        <f t="shared" si="4"/>
        <v>1000000</v>
      </c>
      <c r="V19" s="456"/>
      <c r="W19" s="471">
        <v>0</v>
      </c>
      <c r="Y19" s="284"/>
    </row>
    <row r="20" spans="1:25" s="45" customFormat="1" ht="18" customHeight="1" thickBot="1" x14ac:dyDescent="0.3">
      <c r="A20" s="186" t="s">
        <v>6</v>
      </c>
      <c r="B20" s="187"/>
      <c r="C20" s="188"/>
      <c r="D20" s="189">
        <v>9</v>
      </c>
      <c r="E20" s="196">
        <f>SUM(E21,E22,E23)</f>
        <v>13988000</v>
      </c>
      <c r="F20" s="196">
        <f>SUM(F21:F23,F26)</f>
        <v>13988000</v>
      </c>
      <c r="G20" s="196">
        <f t="shared" ref="G20:H20" si="9">SUM(G21:G23,G26)</f>
        <v>10826285</v>
      </c>
      <c r="H20" s="196">
        <f t="shared" si="9"/>
        <v>42052.14</v>
      </c>
      <c r="I20" s="196">
        <f>SUM(I21:I23,I26)</f>
        <v>10784232.859999999</v>
      </c>
      <c r="J20" s="196">
        <f t="shared" ref="J20:W20" si="10">SUM(J21:J23,J26)</f>
        <v>0</v>
      </c>
      <c r="K20" s="196">
        <f t="shared" si="10"/>
        <v>0</v>
      </c>
      <c r="L20" s="196" t="e">
        <f t="shared" si="10"/>
        <v>#REF!</v>
      </c>
      <c r="M20" s="196" t="e">
        <f t="shared" si="10"/>
        <v>#REF!</v>
      </c>
      <c r="N20" s="196" t="e">
        <f t="shared" si="10"/>
        <v>#REF!</v>
      </c>
      <c r="O20" s="196" t="e">
        <f t="shared" si="10"/>
        <v>#REF!</v>
      </c>
      <c r="P20" s="196">
        <f t="shared" si="10"/>
        <v>0</v>
      </c>
      <c r="Q20" s="196">
        <f t="shared" si="10"/>
        <v>0</v>
      </c>
      <c r="R20" s="196">
        <f t="shared" si="10"/>
        <v>0</v>
      </c>
      <c r="S20" s="196" t="e">
        <f t="shared" si="10"/>
        <v>#REF!</v>
      </c>
      <c r="T20" s="196">
        <f t="shared" si="10"/>
        <v>0</v>
      </c>
      <c r="U20" s="196">
        <f t="shared" si="10"/>
        <v>9456582.8599999994</v>
      </c>
      <c r="V20" s="196">
        <f t="shared" si="10"/>
        <v>0</v>
      </c>
      <c r="W20" s="512">
        <f t="shared" si="10"/>
        <v>246402</v>
      </c>
      <c r="Y20" s="287"/>
    </row>
    <row r="21" spans="1:25" ht="29.25" x14ac:dyDescent="0.25">
      <c r="A21" s="190" t="s">
        <v>4</v>
      </c>
      <c r="B21" s="221" t="s">
        <v>105</v>
      </c>
      <c r="C21" s="203">
        <v>455</v>
      </c>
      <c r="D21" s="422"/>
      <c r="E21" s="197">
        <v>500000</v>
      </c>
      <c r="F21" s="197">
        <v>500000</v>
      </c>
      <c r="G21" s="267">
        <v>480932</v>
      </c>
      <c r="H21" s="197">
        <v>18866.5</v>
      </c>
      <c r="I21" s="204">
        <f>G21-H21</f>
        <v>462065.5</v>
      </c>
      <c r="J21" s="30"/>
      <c r="K21" s="31" t="s">
        <v>17</v>
      </c>
      <c r="L21" s="32" t="e">
        <f>SUM(#REF!)</f>
        <v>#REF!</v>
      </c>
      <c r="M21" s="29" t="e">
        <f>SUM(#REF!)</f>
        <v>#REF!</v>
      </c>
      <c r="N21" s="33" t="e">
        <f>SUM(#REF!)</f>
        <v>#REF!</v>
      </c>
      <c r="O21" s="29" t="e">
        <f>SUM(#REF!)</f>
        <v>#REF!</v>
      </c>
      <c r="P21" s="49"/>
      <c r="Q21" s="49"/>
      <c r="R21" s="29"/>
      <c r="S21" s="34" t="e">
        <f>SUM(#REF!)</f>
        <v>#REF!</v>
      </c>
      <c r="T21" s="30"/>
      <c r="U21" s="334">
        <f t="shared" si="4"/>
        <v>462065.5</v>
      </c>
      <c r="V21" s="17"/>
      <c r="W21" s="473">
        <v>0</v>
      </c>
    </row>
    <row r="22" spans="1:25" ht="28.5" customHeight="1" x14ac:dyDescent="0.25">
      <c r="A22" s="190" t="s">
        <v>4</v>
      </c>
      <c r="B22" s="202" t="s">
        <v>106</v>
      </c>
      <c r="C22" s="223">
        <v>460</v>
      </c>
      <c r="D22" s="27"/>
      <c r="E22" s="197">
        <v>5000000</v>
      </c>
      <c r="F22" s="197">
        <v>5000000</v>
      </c>
      <c r="G22" s="267">
        <v>2168529</v>
      </c>
      <c r="H22" s="197">
        <v>0</v>
      </c>
      <c r="I22" s="204">
        <f t="shared" ref="I22:I26" si="11">G22-H22</f>
        <v>2168529</v>
      </c>
      <c r="J22" s="30"/>
      <c r="K22" s="31" t="s">
        <v>17</v>
      </c>
      <c r="L22" s="32" t="e">
        <f>SUM(#REF!)</f>
        <v>#REF!</v>
      </c>
      <c r="M22" s="56" t="e">
        <f>SUM(#REF!)</f>
        <v>#REF!</v>
      </c>
      <c r="N22" s="32" t="e">
        <f>SUM(#REF!)</f>
        <v>#REF!</v>
      </c>
      <c r="O22" s="28" t="e">
        <f>SUM(#REF!)</f>
        <v>#REF!</v>
      </c>
      <c r="P22" s="49"/>
      <c r="Q22" s="49"/>
      <c r="R22" s="28"/>
      <c r="S22" s="339" t="e">
        <f>SUM(#REF!)</f>
        <v>#REF!</v>
      </c>
      <c r="T22" s="30"/>
      <c r="U22" s="334">
        <f t="shared" si="4"/>
        <v>2168529</v>
      </c>
      <c r="V22" s="17"/>
      <c r="W22" s="473">
        <v>0</v>
      </c>
    </row>
    <row r="23" spans="1:25" ht="30.75" customHeight="1" x14ac:dyDescent="0.2">
      <c r="A23" s="515" t="s">
        <v>4</v>
      </c>
      <c r="B23" s="202" t="s">
        <v>107</v>
      </c>
      <c r="C23" s="338"/>
      <c r="D23" s="27"/>
      <c r="E23" s="197">
        <f>SUM(E24:E25)</f>
        <v>8488000</v>
      </c>
      <c r="F23" s="197">
        <f>SUM(F24:F25)</f>
        <v>7067712</v>
      </c>
      <c r="G23" s="197">
        <f t="shared" ref="G23:W23" si="12">SUM(G24:G25)</f>
        <v>6849174</v>
      </c>
      <c r="H23" s="197">
        <f t="shared" si="12"/>
        <v>23185.64</v>
      </c>
      <c r="I23" s="197">
        <f t="shared" si="12"/>
        <v>6825988.3600000003</v>
      </c>
      <c r="J23" s="197">
        <f t="shared" si="12"/>
        <v>0</v>
      </c>
      <c r="K23" s="197">
        <f t="shared" si="12"/>
        <v>0</v>
      </c>
      <c r="L23" s="197">
        <f t="shared" si="12"/>
        <v>0</v>
      </c>
      <c r="M23" s="197">
        <f t="shared" si="12"/>
        <v>0</v>
      </c>
      <c r="N23" s="197">
        <f t="shared" si="12"/>
        <v>0</v>
      </c>
      <c r="O23" s="197">
        <f t="shared" si="12"/>
        <v>0</v>
      </c>
      <c r="P23" s="197">
        <f t="shared" si="12"/>
        <v>0</v>
      </c>
      <c r="Q23" s="197">
        <f t="shared" si="12"/>
        <v>0</v>
      </c>
      <c r="R23" s="197">
        <f t="shared" si="12"/>
        <v>0</v>
      </c>
      <c r="S23" s="197">
        <f t="shared" si="12"/>
        <v>0</v>
      </c>
      <c r="T23" s="197">
        <f t="shared" si="12"/>
        <v>0</v>
      </c>
      <c r="U23" s="197">
        <f t="shared" si="12"/>
        <v>6825988.3600000003</v>
      </c>
      <c r="V23" s="197">
        <f t="shared" si="12"/>
        <v>0</v>
      </c>
      <c r="W23" s="473">
        <f t="shared" si="12"/>
        <v>246402</v>
      </c>
    </row>
    <row r="24" spans="1:25" ht="30.75" customHeight="1" x14ac:dyDescent="0.2">
      <c r="A24" s="191" t="s">
        <v>5</v>
      </c>
      <c r="B24" s="192" t="s">
        <v>108</v>
      </c>
      <c r="C24" s="192">
        <v>465</v>
      </c>
      <c r="D24" s="125"/>
      <c r="E24" s="198">
        <v>6988000</v>
      </c>
      <c r="F24" s="198">
        <v>5569597</v>
      </c>
      <c r="G24" s="449">
        <v>5351059</v>
      </c>
      <c r="H24" s="198">
        <v>3585.64</v>
      </c>
      <c r="I24" s="198">
        <f t="shared" si="11"/>
        <v>5347473.3600000003</v>
      </c>
      <c r="J24" s="24"/>
      <c r="K24" s="25"/>
      <c r="L24" s="38"/>
      <c r="M24" s="39"/>
      <c r="N24" s="40"/>
      <c r="O24" s="82"/>
      <c r="P24" s="454"/>
      <c r="Q24" s="454"/>
      <c r="R24" s="82"/>
      <c r="S24" s="329"/>
      <c r="T24" s="24"/>
      <c r="U24" s="455">
        <f t="shared" si="4"/>
        <v>5347473.3600000003</v>
      </c>
      <c r="V24" s="50"/>
      <c r="W24" s="471">
        <v>246402</v>
      </c>
    </row>
    <row r="25" spans="1:25" ht="30.75" customHeight="1" x14ac:dyDescent="0.2">
      <c r="A25" s="423"/>
      <c r="B25" s="208" t="s">
        <v>109</v>
      </c>
      <c r="C25" s="208">
        <v>466</v>
      </c>
      <c r="D25" s="184"/>
      <c r="E25" s="199">
        <v>1500000</v>
      </c>
      <c r="F25" s="199">
        <v>1498115</v>
      </c>
      <c r="G25" s="459">
        <v>1498115</v>
      </c>
      <c r="H25" s="199">
        <v>19600</v>
      </c>
      <c r="I25" s="199">
        <f t="shared" si="11"/>
        <v>1478515</v>
      </c>
      <c r="J25" s="90"/>
      <c r="K25" s="54"/>
      <c r="L25" s="59"/>
      <c r="M25" s="53"/>
      <c r="N25" s="91"/>
      <c r="O25" s="60"/>
      <c r="P25" s="460"/>
      <c r="Q25" s="460"/>
      <c r="R25" s="60"/>
      <c r="S25" s="332"/>
      <c r="T25" s="90"/>
      <c r="U25" s="461">
        <f t="shared" si="4"/>
        <v>1478515</v>
      </c>
      <c r="V25" s="92"/>
      <c r="W25" s="472">
        <v>0</v>
      </c>
    </row>
    <row r="26" spans="1:25" ht="30.75" customHeight="1" thickBot="1" x14ac:dyDescent="0.25">
      <c r="A26" s="515" t="s">
        <v>4</v>
      </c>
      <c r="B26" s="458" t="s">
        <v>147</v>
      </c>
      <c r="C26" s="252">
        <v>469</v>
      </c>
      <c r="D26" s="125"/>
      <c r="E26" s="201"/>
      <c r="F26" s="201">
        <v>1420288</v>
      </c>
      <c r="G26" s="435">
        <v>1327650</v>
      </c>
      <c r="H26" s="201">
        <v>0</v>
      </c>
      <c r="I26" s="201">
        <f t="shared" si="11"/>
        <v>1327650</v>
      </c>
      <c r="J26" s="24"/>
      <c r="K26" s="432"/>
      <c r="L26" s="38"/>
      <c r="M26" s="39"/>
      <c r="N26" s="40"/>
      <c r="O26" s="82"/>
      <c r="P26" s="454"/>
      <c r="Q26" s="454"/>
      <c r="R26" s="82"/>
      <c r="S26" s="41"/>
      <c r="T26" s="24"/>
      <c r="U26" s="284"/>
      <c r="V26" s="50"/>
      <c r="W26" s="482">
        <v>0</v>
      </c>
    </row>
    <row r="27" spans="1:25" s="45" customFormat="1" ht="18" customHeight="1" thickBot="1" x14ac:dyDescent="0.3">
      <c r="A27" s="186" t="s">
        <v>7</v>
      </c>
      <c r="B27" s="187"/>
      <c r="C27" s="188"/>
      <c r="D27" s="189">
        <v>10</v>
      </c>
      <c r="E27" s="196">
        <f>SUM(E29,E31,E30,E28)</f>
        <v>20200000</v>
      </c>
      <c r="F27" s="196">
        <f>SUM(F29,F31,F30,F28)</f>
        <v>20014500</v>
      </c>
      <c r="G27" s="196">
        <f t="shared" ref="G27:V27" si="13">SUM(G29,G31,G30,G28)</f>
        <v>19999500</v>
      </c>
      <c r="H27" s="196">
        <f t="shared" si="13"/>
        <v>18000</v>
      </c>
      <c r="I27" s="196">
        <f t="shared" si="13"/>
        <v>19981500</v>
      </c>
      <c r="J27" s="313">
        <f t="shared" si="13"/>
        <v>0</v>
      </c>
      <c r="K27" s="313">
        <f t="shared" si="13"/>
        <v>0</v>
      </c>
      <c r="L27" s="313" t="e">
        <f t="shared" si="13"/>
        <v>#REF!</v>
      </c>
      <c r="M27" s="313" t="e">
        <f t="shared" si="13"/>
        <v>#REF!</v>
      </c>
      <c r="N27" s="313" t="e">
        <f t="shared" si="13"/>
        <v>#REF!</v>
      </c>
      <c r="O27" s="313" t="e">
        <f t="shared" si="13"/>
        <v>#REF!</v>
      </c>
      <c r="P27" s="313">
        <f t="shared" si="13"/>
        <v>0</v>
      </c>
      <c r="Q27" s="313">
        <f t="shared" si="13"/>
        <v>0</v>
      </c>
      <c r="R27" s="313">
        <f t="shared" si="13"/>
        <v>0</v>
      </c>
      <c r="S27" s="313" t="e">
        <f t="shared" si="13"/>
        <v>#REF!</v>
      </c>
      <c r="T27" s="313">
        <f t="shared" si="13"/>
        <v>0</v>
      </c>
      <c r="U27" s="313">
        <f t="shared" si="13"/>
        <v>19981500</v>
      </c>
      <c r="V27" s="313">
        <f t="shared" si="13"/>
        <v>0</v>
      </c>
      <c r="W27" s="512">
        <f>SUM(W29,W31,W30,W28)</f>
        <v>24290.9</v>
      </c>
      <c r="Y27" s="287"/>
    </row>
    <row r="28" spans="1:25" ht="29.25" customHeight="1" x14ac:dyDescent="0.25">
      <c r="A28" s="516" t="s">
        <v>4</v>
      </c>
      <c r="B28" s="224" t="s">
        <v>110</v>
      </c>
      <c r="C28" s="424">
        <v>485</v>
      </c>
      <c r="D28" s="340"/>
      <c r="E28" s="204">
        <v>16100000</v>
      </c>
      <c r="F28" s="281">
        <v>16100000</v>
      </c>
      <c r="G28" s="204">
        <v>16100000</v>
      </c>
      <c r="H28" s="242">
        <v>0</v>
      </c>
      <c r="I28" s="229">
        <f>G28-H28</f>
        <v>16100000</v>
      </c>
      <c r="J28" s="341"/>
      <c r="K28" s="342" t="s">
        <v>17</v>
      </c>
      <c r="L28" s="65" t="e">
        <f>SUM(#REF!)</f>
        <v>#REF!</v>
      </c>
      <c r="M28" s="69" t="e">
        <f>SUM(#REF!)</f>
        <v>#REF!</v>
      </c>
      <c r="N28" s="71" t="e">
        <f>SUM(#REF!)</f>
        <v>#REF!</v>
      </c>
      <c r="O28" s="343" t="e">
        <f>SUM(#REF!)</f>
        <v>#REF!</v>
      </c>
      <c r="P28" s="344"/>
      <c r="Q28" s="344"/>
      <c r="R28" s="46"/>
      <c r="S28" s="345" t="e">
        <f>SUM(#REF!)</f>
        <v>#REF!</v>
      </c>
      <c r="T28" s="341"/>
      <c r="U28" s="346">
        <f>G28-H28</f>
        <v>16100000</v>
      </c>
      <c r="V28" s="335"/>
      <c r="W28" s="474">
        <v>0</v>
      </c>
    </row>
    <row r="29" spans="1:25" s="68" customFormat="1" ht="29.25" customHeight="1" x14ac:dyDescent="0.2">
      <c r="A29" s="517" t="s">
        <v>4</v>
      </c>
      <c r="B29" s="225" t="s">
        <v>111</v>
      </c>
      <c r="C29" s="241">
        <v>495</v>
      </c>
      <c r="D29" s="347"/>
      <c r="E29" s="229">
        <v>700000</v>
      </c>
      <c r="F29" s="229">
        <v>514500</v>
      </c>
      <c r="G29" s="282">
        <v>514500</v>
      </c>
      <c r="H29" s="282">
        <v>18000</v>
      </c>
      <c r="I29" s="229">
        <f>G29-H29</f>
        <v>496500</v>
      </c>
      <c r="J29" s="348"/>
      <c r="K29" s="64" t="s">
        <v>35</v>
      </c>
      <c r="L29" s="65">
        <v>37</v>
      </c>
      <c r="M29" s="66">
        <v>719500</v>
      </c>
      <c r="N29" s="67">
        <v>34</v>
      </c>
      <c r="O29" s="349">
        <v>523550</v>
      </c>
      <c r="P29" s="350"/>
      <c r="Q29" s="350"/>
      <c r="R29" s="351"/>
      <c r="S29" s="352"/>
      <c r="T29" s="353"/>
      <c r="U29" s="337">
        <f t="shared" si="4"/>
        <v>496500</v>
      </c>
      <c r="V29" s="350"/>
      <c r="W29" s="475">
        <v>22500</v>
      </c>
      <c r="Y29" s="288"/>
    </row>
    <row r="30" spans="1:25" ht="29.25" customHeight="1" x14ac:dyDescent="0.25">
      <c r="A30" s="518" t="s">
        <v>4</v>
      </c>
      <c r="B30" s="226" t="s">
        <v>112</v>
      </c>
      <c r="C30" s="228">
        <v>510</v>
      </c>
      <c r="D30" s="182"/>
      <c r="E30" s="204">
        <v>2400000</v>
      </c>
      <c r="F30" s="204">
        <v>2400000</v>
      </c>
      <c r="G30" s="283">
        <v>2400000</v>
      </c>
      <c r="H30" s="204">
        <v>0</v>
      </c>
      <c r="I30" s="229">
        <f>G30-H30</f>
        <v>2400000</v>
      </c>
      <c r="J30" s="30"/>
      <c r="K30" s="70" t="s">
        <v>27</v>
      </c>
      <c r="L30" s="71">
        <v>51</v>
      </c>
      <c r="M30" s="69">
        <v>1341934</v>
      </c>
      <c r="N30" s="354">
        <v>51</v>
      </c>
      <c r="O30" s="74">
        <v>580000</v>
      </c>
      <c r="P30" s="49"/>
      <c r="Q30" s="49"/>
      <c r="R30" s="69"/>
      <c r="S30" s="355"/>
      <c r="T30" s="355"/>
      <c r="U30" s="75">
        <f>G30-H30</f>
        <v>2400000</v>
      </c>
      <c r="V30" s="17"/>
      <c r="W30" s="476">
        <v>1790.9</v>
      </c>
    </row>
    <row r="31" spans="1:25" s="17" customFormat="1" ht="29.25" thickBot="1" x14ac:dyDescent="0.25">
      <c r="A31" s="518" t="s">
        <v>4</v>
      </c>
      <c r="B31" s="227" t="s">
        <v>113</v>
      </c>
      <c r="C31" s="228">
        <v>520</v>
      </c>
      <c r="D31" s="182"/>
      <c r="E31" s="204">
        <v>1000000</v>
      </c>
      <c r="F31" s="204">
        <v>1000000</v>
      </c>
      <c r="G31" s="204">
        <v>985000</v>
      </c>
      <c r="H31" s="204">
        <v>0</v>
      </c>
      <c r="I31" s="229">
        <f t="shared" ref="I31" si="14">G31-H31</f>
        <v>985000</v>
      </c>
      <c r="J31" s="30"/>
      <c r="K31" s="70" t="s">
        <v>19</v>
      </c>
      <c r="L31" s="71">
        <v>44</v>
      </c>
      <c r="M31" s="72">
        <v>898308</v>
      </c>
      <c r="N31" s="73">
        <v>43</v>
      </c>
      <c r="O31" s="74">
        <v>600000</v>
      </c>
      <c r="R31" s="356"/>
      <c r="S31" s="357"/>
      <c r="T31" s="355"/>
      <c r="U31" s="75">
        <f t="shared" si="4"/>
        <v>985000</v>
      </c>
      <c r="W31" s="476">
        <v>0</v>
      </c>
      <c r="Y31" s="284"/>
    </row>
    <row r="32" spans="1:25" s="45" customFormat="1" ht="18" customHeight="1" thickBot="1" x14ac:dyDescent="0.3">
      <c r="A32" s="186" t="s">
        <v>8</v>
      </c>
      <c r="B32" s="187"/>
      <c r="C32" s="188"/>
      <c r="D32" s="189">
        <v>11</v>
      </c>
      <c r="E32" s="196">
        <f>SUM(E33,E37)</f>
        <v>60363000</v>
      </c>
      <c r="F32" s="196">
        <f>SUM(F33,F37)</f>
        <v>61763000</v>
      </c>
      <c r="G32" s="196">
        <f t="shared" ref="G32:V32" si="15">SUM(G33,G37)</f>
        <v>35771000</v>
      </c>
      <c r="H32" s="196">
        <f t="shared" si="15"/>
        <v>128815.5</v>
      </c>
      <c r="I32" s="196">
        <f>SUM(I33,I37)</f>
        <v>35642184.5</v>
      </c>
      <c r="J32" s="313">
        <f t="shared" si="15"/>
        <v>0</v>
      </c>
      <c r="K32" s="313">
        <f t="shared" si="15"/>
        <v>0</v>
      </c>
      <c r="L32" s="313">
        <f t="shared" si="15"/>
        <v>136</v>
      </c>
      <c r="M32" s="313">
        <f t="shared" si="15"/>
        <v>100762753.62</v>
      </c>
      <c r="N32" s="313">
        <f t="shared" si="15"/>
        <v>129</v>
      </c>
      <c r="O32" s="313">
        <f t="shared" si="15"/>
        <v>74789787</v>
      </c>
      <c r="P32" s="313">
        <f t="shared" si="15"/>
        <v>0</v>
      </c>
      <c r="Q32" s="313">
        <f t="shared" si="15"/>
        <v>0</v>
      </c>
      <c r="R32" s="313">
        <f t="shared" si="15"/>
        <v>0</v>
      </c>
      <c r="S32" s="313">
        <f t="shared" si="15"/>
        <v>0</v>
      </c>
      <c r="T32" s="313">
        <f t="shared" si="15"/>
        <v>0</v>
      </c>
      <c r="U32" s="313">
        <f t="shared" si="15"/>
        <v>35642184.5</v>
      </c>
      <c r="V32" s="313">
        <f t="shared" si="15"/>
        <v>0</v>
      </c>
      <c r="W32" s="512">
        <f>SUM(W33,W37)</f>
        <v>2461878.5099999998</v>
      </c>
      <c r="Y32" s="358">
        <v>63643934</v>
      </c>
    </row>
    <row r="33" spans="1:25" ht="15" customHeight="1" x14ac:dyDescent="0.2">
      <c r="A33" s="190" t="s">
        <v>4</v>
      </c>
      <c r="B33" s="193" t="s">
        <v>114</v>
      </c>
      <c r="C33" s="195"/>
      <c r="D33" s="27"/>
      <c r="E33" s="197">
        <f>SUM(E34:E36)</f>
        <v>5363000</v>
      </c>
      <c r="F33" s="197">
        <f>SUM(F34:F36)</f>
        <v>8363000</v>
      </c>
      <c r="G33" s="197">
        <f t="shared" ref="G33:H33" si="16">SUM(G34:G36)</f>
        <v>8210500</v>
      </c>
      <c r="H33" s="197">
        <f t="shared" si="16"/>
        <v>128815.5</v>
      </c>
      <c r="I33" s="197">
        <f>SUM(I34:I36)</f>
        <v>8081684.5</v>
      </c>
      <c r="J33" s="197">
        <f t="shared" ref="J33:W33" si="17">SUM(J34:J36)</f>
        <v>0</v>
      </c>
      <c r="K33" s="197">
        <f t="shared" si="17"/>
        <v>0</v>
      </c>
      <c r="L33" s="197">
        <f t="shared" si="17"/>
        <v>87</v>
      </c>
      <c r="M33" s="197">
        <f t="shared" si="17"/>
        <v>8291756.6200000001</v>
      </c>
      <c r="N33" s="197">
        <f t="shared" si="17"/>
        <v>80</v>
      </c>
      <c r="O33" s="197">
        <f t="shared" si="17"/>
        <v>4016000</v>
      </c>
      <c r="P33" s="197">
        <f t="shared" si="17"/>
        <v>0</v>
      </c>
      <c r="Q33" s="197">
        <f t="shared" si="17"/>
        <v>0</v>
      </c>
      <c r="R33" s="197">
        <f t="shared" si="17"/>
        <v>0</v>
      </c>
      <c r="S33" s="197">
        <f t="shared" si="17"/>
        <v>0</v>
      </c>
      <c r="T33" s="197">
        <f t="shared" si="17"/>
        <v>0</v>
      </c>
      <c r="U33" s="197">
        <f t="shared" si="17"/>
        <v>8081684.5</v>
      </c>
      <c r="V33" s="197">
        <f t="shared" si="17"/>
        <v>0</v>
      </c>
      <c r="W33" s="473">
        <f t="shared" si="17"/>
        <v>44623</v>
      </c>
    </row>
    <row r="34" spans="1:25" s="52" customFormat="1" ht="15" customHeight="1" x14ac:dyDescent="0.2">
      <c r="A34" s="191" t="s">
        <v>5</v>
      </c>
      <c r="B34" s="194" t="s">
        <v>60</v>
      </c>
      <c r="C34" s="192">
        <v>525</v>
      </c>
      <c r="D34" s="22"/>
      <c r="E34" s="198">
        <v>1500000</v>
      </c>
      <c r="F34" s="198">
        <v>1500000</v>
      </c>
      <c r="G34" s="198">
        <v>1500000</v>
      </c>
      <c r="H34" s="198">
        <v>17914.5</v>
      </c>
      <c r="I34" s="198">
        <f>G34-H34</f>
        <v>1482085.5</v>
      </c>
      <c r="J34" s="24"/>
      <c r="K34" s="25" t="s">
        <v>41</v>
      </c>
      <c r="L34" s="38">
        <v>27</v>
      </c>
      <c r="M34" s="39">
        <v>2782950.62</v>
      </c>
      <c r="N34" s="40">
        <v>25</v>
      </c>
      <c r="O34" s="41">
        <v>1500000</v>
      </c>
      <c r="P34" s="50"/>
      <c r="Q34" s="50"/>
      <c r="R34" s="23"/>
      <c r="S34" s="42"/>
      <c r="T34" s="24"/>
      <c r="U34" s="43">
        <f t="shared" ref="U34:U65" si="18">G34-H34</f>
        <v>1482085.5</v>
      </c>
      <c r="V34" s="50"/>
      <c r="W34" s="471">
        <v>35000</v>
      </c>
      <c r="Y34" s="168"/>
    </row>
    <row r="35" spans="1:25" s="52" customFormat="1" ht="15" customHeight="1" x14ac:dyDescent="0.2">
      <c r="A35" s="519"/>
      <c r="B35" s="194" t="s">
        <v>61</v>
      </c>
      <c r="C35" s="192">
        <v>527</v>
      </c>
      <c r="D35" s="22"/>
      <c r="E35" s="198">
        <v>1500000</v>
      </c>
      <c r="F35" s="198">
        <v>3850000</v>
      </c>
      <c r="G35" s="198">
        <v>3711300</v>
      </c>
      <c r="H35" s="198">
        <v>110901</v>
      </c>
      <c r="I35" s="198">
        <f>G35-H35</f>
        <v>3600399</v>
      </c>
      <c r="J35" s="24"/>
      <c r="K35" s="25" t="s">
        <v>41</v>
      </c>
      <c r="L35" s="38">
        <v>4</v>
      </c>
      <c r="M35" s="39">
        <v>116000</v>
      </c>
      <c r="N35" s="40">
        <v>4</v>
      </c>
      <c r="O35" s="41">
        <v>116000</v>
      </c>
      <c r="P35" s="50"/>
      <c r="Q35" s="50"/>
      <c r="R35" s="23"/>
      <c r="S35" s="42"/>
      <c r="T35" s="24"/>
      <c r="U35" s="43">
        <f t="shared" si="18"/>
        <v>3600399</v>
      </c>
      <c r="V35" s="50"/>
      <c r="W35" s="471">
        <v>0</v>
      </c>
      <c r="Y35" s="168"/>
    </row>
    <row r="36" spans="1:25" s="52" customFormat="1" ht="15" customHeight="1" x14ac:dyDescent="0.2">
      <c r="A36" s="519"/>
      <c r="B36" s="194" t="s">
        <v>62</v>
      </c>
      <c r="C36" s="192">
        <v>528</v>
      </c>
      <c r="D36" s="22"/>
      <c r="E36" s="199">
        <v>2363000</v>
      </c>
      <c r="F36" s="199">
        <v>3013000</v>
      </c>
      <c r="G36" s="199">
        <v>2999200</v>
      </c>
      <c r="H36" s="199"/>
      <c r="I36" s="199">
        <f t="shared" ref="I36" si="19">G36-H36</f>
        <v>2999200</v>
      </c>
      <c r="J36" s="90"/>
      <c r="K36" s="54" t="s">
        <v>41</v>
      </c>
      <c r="L36" s="59">
        <v>56</v>
      </c>
      <c r="M36" s="53">
        <v>5392806</v>
      </c>
      <c r="N36" s="91">
        <v>51</v>
      </c>
      <c r="O36" s="61">
        <v>2400000</v>
      </c>
      <c r="P36" s="92"/>
      <c r="Q36" s="92"/>
      <c r="R36" s="37"/>
      <c r="S36" s="93"/>
      <c r="T36" s="90"/>
      <c r="U36" s="55">
        <f t="shared" si="18"/>
        <v>2999200</v>
      </c>
      <c r="V36" s="92"/>
      <c r="W36" s="472">
        <v>9623</v>
      </c>
      <c r="Y36" s="168"/>
    </row>
    <row r="37" spans="1:25" ht="30" thickBot="1" x14ac:dyDescent="0.3">
      <c r="A37" s="520" t="s">
        <v>4</v>
      </c>
      <c r="B37" s="425" t="s">
        <v>63</v>
      </c>
      <c r="C37" s="426">
        <v>530</v>
      </c>
      <c r="D37" s="494"/>
      <c r="E37" s="248">
        <v>55000000</v>
      </c>
      <c r="F37" s="248">
        <v>53400000</v>
      </c>
      <c r="G37" s="248">
        <v>27560500</v>
      </c>
      <c r="H37" s="248"/>
      <c r="I37" s="248">
        <f>G37-H37</f>
        <v>27560500</v>
      </c>
      <c r="J37" s="495"/>
      <c r="K37" s="115" t="s">
        <v>42</v>
      </c>
      <c r="L37" s="496">
        <v>49</v>
      </c>
      <c r="M37" s="497">
        <v>92470997</v>
      </c>
      <c r="N37" s="498">
        <v>49</v>
      </c>
      <c r="O37" s="499">
        <v>70773787</v>
      </c>
      <c r="P37" s="500"/>
      <c r="Q37" s="500"/>
      <c r="R37" s="501"/>
      <c r="S37" s="502"/>
      <c r="T37" s="495"/>
      <c r="U37" s="503">
        <f t="shared" si="18"/>
        <v>27560500</v>
      </c>
      <c r="V37" s="504"/>
      <c r="W37" s="479">
        <v>2417255.5099999998</v>
      </c>
    </row>
    <row r="38" spans="1:25" s="45" customFormat="1" ht="18" customHeight="1" thickBot="1" x14ac:dyDescent="0.3">
      <c r="A38" s="186" t="s">
        <v>9</v>
      </c>
      <c r="B38" s="187"/>
      <c r="C38" s="188"/>
      <c r="D38" s="189">
        <v>12</v>
      </c>
      <c r="E38" s="196">
        <f>SUM(E39,E40,E41)</f>
        <v>20000000</v>
      </c>
      <c r="F38" s="196">
        <f>SUM(F39,F40,F41)</f>
        <v>22726856.240000002</v>
      </c>
      <c r="G38" s="196">
        <f t="shared" ref="G38:I38" si="20">SUM(G39,G40,G41)</f>
        <v>22726856.240000002</v>
      </c>
      <c r="H38" s="196">
        <f t="shared" si="20"/>
        <v>368303.94</v>
      </c>
      <c r="I38" s="196">
        <f t="shared" si="20"/>
        <v>22358552.300000001</v>
      </c>
      <c r="J38" s="62"/>
      <c r="K38" s="9" t="s">
        <v>17</v>
      </c>
      <c r="L38" s="10">
        <f>SUM(L39:L41)</f>
        <v>38</v>
      </c>
      <c r="M38" s="11">
        <f>SUM(M39:M41)</f>
        <v>33637803.990000002</v>
      </c>
      <c r="N38" s="12">
        <f>SUM(N39:N41)</f>
        <v>34</v>
      </c>
      <c r="O38" s="11">
        <f>SUM(O39:O41)</f>
        <v>27191849.560000002</v>
      </c>
      <c r="P38" s="63"/>
      <c r="Q38" s="63"/>
      <c r="R38" s="11"/>
      <c r="S38" s="14">
        <f t="shared" ref="S38" si="21">SUM(S39,S40,S41)</f>
        <v>0</v>
      </c>
      <c r="T38" s="15"/>
      <c r="U38" s="98">
        <f t="shared" si="18"/>
        <v>22358552.300000001</v>
      </c>
      <c r="V38" s="62"/>
      <c r="W38" s="478">
        <f>SUM(W39:W41)</f>
        <v>1344688.93</v>
      </c>
      <c r="Y38" s="358">
        <v>18559839.18</v>
      </c>
    </row>
    <row r="39" spans="1:25" x14ac:dyDescent="0.25">
      <c r="A39" s="521" t="s">
        <v>4</v>
      </c>
      <c r="B39" s="230" t="s">
        <v>115</v>
      </c>
      <c r="C39" s="231">
        <v>535</v>
      </c>
      <c r="D39" s="183"/>
      <c r="E39" s="233">
        <v>11000000</v>
      </c>
      <c r="F39" s="233">
        <v>12241847.74</v>
      </c>
      <c r="G39" s="222">
        <v>12241847.74</v>
      </c>
      <c r="H39" s="222">
        <v>271702.34000000003</v>
      </c>
      <c r="I39" s="233">
        <f>G39-H39</f>
        <v>11970145.4</v>
      </c>
      <c r="J39" s="30"/>
      <c r="K39" s="100" t="s">
        <v>28</v>
      </c>
      <c r="L39" s="101">
        <v>8</v>
      </c>
      <c r="M39" s="102">
        <v>12601616.74</v>
      </c>
      <c r="N39" s="103">
        <v>8</v>
      </c>
      <c r="O39" s="104">
        <v>12601616.74</v>
      </c>
      <c r="P39" s="49"/>
      <c r="Q39" s="49"/>
      <c r="R39" s="105"/>
      <c r="S39" s="106"/>
      <c r="T39" s="18"/>
      <c r="U39" s="107">
        <f t="shared" si="18"/>
        <v>11970145.4</v>
      </c>
      <c r="V39" s="17"/>
      <c r="W39" s="477">
        <v>78633.78</v>
      </c>
    </row>
    <row r="40" spans="1:25" ht="29.25" x14ac:dyDescent="0.25">
      <c r="A40" s="522" t="s">
        <v>4</v>
      </c>
      <c r="B40" s="230" t="s">
        <v>116</v>
      </c>
      <c r="C40" s="231">
        <v>590</v>
      </c>
      <c r="D40" s="183"/>
      <c r="E40" s="233">
        <v>5000000</v>
      </c>
      <c r="F40" s="233">
        <v>9776284.7400000002</v>
      </c>
      <c r="G40" s="281">
        <v>9776284.7400000002</v>
      </c>
      <c r="H40" s="204">
        <v>2142.23</v>
      </c>
      <c r="I40" s="233">
        <f t="shared" ref="I40:I41" si="22">G40-H40</f>
        <v>9774142.5099999998</v>
      </c>
      <c r="J40" s="30"/>
      <c r="K40" s="70" t="s">
        <v>28</v>
      </c>
      <c r="L40" s="108">
        <v>16</v>
      </c>
      <c r="M40" s="109">
        <v>10267232.82</v>
      </c>
      <c r="N40" s="110">
        <v>16</v>
      </c>
      <c r="O40" s="111">
        <v>10267232.82</v>
      </c>
      <c r="P40" s="49"/>
      <c r="Q40" s="49"/>
      <c r="R40" s="112"/>
      <c r="S40" s="113"/>
      <c r="T40" s="30"/>
      <c r="U40" s="75">
        <f t="shared" si="18"/>
        <v>9774142.5099999998</v>
      </c>
      <c r="V40" s="17"/>
      <c r="W40" s="476">
        <v>1266055.1499999999</v>
      </c>
    </row>
    <row r="41" spans="1:25" ht="30" thickBot="1" x14ac:dyDescent="0.3">
      <c r="A41" s="523" t="s">
        <v>4</v>
      </c>
      <c r="B41" s="427" t="s">
        <v>117</v>
      </c>
      <c r="C41" s="232">
        <v>640</v>
      </c>
      <c r="D41" s="308"/>
      <c r="E41" s="309">
        <v>4000000</v>
      </c>
      <c r="F41" s="309">
        <v>708723.76</v>
      </c>
      <c r="G41" s="292">
        <v>708723.76</v>
      </c>
      <c r="H41" s="248">
        <v>94459.37</v>
      </c>
      <c r="I41" s="310">
        <f t="shared" si="22"/>
        <v>614264.39</v>
      </c>
      <c r="J41" s="84"/>
      <c r="K41" s="115" t="s">
        <v>28</v>
      </c>
      <c r="L41" s="116">
        <v>14</v>
      </c>
      <c r="M41" s="117">
        <v>10768954.43</v>
      </c>
      <c r="N41" s="118">
        <v>10</v>
      </c>
      <c r="O41" s="119">
        <v>4323000</v>
      </c>
      <c r="P41" s="88"/>
      <c r="Q41" s="88"/>
      <c r="R41" s="117"/>
      <c r="S41" s="120"/>
      <c r="T41" s="84"/>
      <c r="U41" s="121">
        <f t="shared" si="18"/>
        <v>614264.39</v>
      </c>
      <c r="V41" s="13"/>
      <c r="W41" s="479">
        <v>0</v>
      </c>
    </row>
    <row r="42" spans="1:25" s="45" customFormat="1" ht="18" customHeight="1" thickBot="1" x14ac:dyDescent="0.3">
      <c r="A42" s="186" t="s">
        <v>10</v>
      </c>
      <c r="B42" s="187"/>
      <c r="C42" s="188"/>
      <c r="D42" s="189">
        <v>13</v>
      </c>
      <c r="E42" s="196">
        <f>SUM(E43,E61)</f>
        <v>176250000</v>
      </c>
      <c r="F42" s="196">
        <f t="shared" ref="F42:W42" si="23">SUM(F43,F61)</f>
        <v>184309000</v>
      </c>
      <c r="G42" s="196">
        <f t="shared" si="23"/>
        <v>181108537</v>
      </c>
      <c r="H42" s="196">
        <f t="shared" si="23"/>
        <v>2050237.5299999998</v>
      </c>
      <c r="I42" s="196">
        <f t="shared" si="23"/>
        <v>179058299.47</v>
      </c>
      <c r="J42" s="196">
        <f t="shared" si="23"/>
        <v>0</v>
      </c>
      <c r="K42" s="196">
        <f t="shared" si="23"/>
        <v>0</v>
      </c>
      <c r="L42" s="196">
        <f t="shared" si="23"/>
        <v>2066</v>
      </c>
      <c r="M42" s="196">
        <f t="shared" si="23"/>
        <v>558449043.33000004</v>
      </c>
      <c r="N42" s="196">
        <f t="shared" si="23"/>
        <v>1740</v>
      </c>
      <c r="O42" s="196">
        <f t="shared" si="23"/>
        <v>244475000</v>
      </c>
      <c r="P42" s="196">
        <f t="shared" si="23"/>
        <v>0</v>
      </c>
      <c r="Q42" s="196">
        <f t="shared" si="23"/>
        <v>0</v>
      </c>
      <c r="R42" s="196">
        <f t="shared" si="23"/>
        <v>0</v>
      </c>
      <c r="S42" s="196">
        <f t="shared" si="23"/>
        <v>0</v>
      </c>
      <c r="T42" s="196">
        <f t="shared" si="23"/>
        <v>0</v>
      </c>
      <c r="U42" s="196">
        <f t="shared" si="23"/>
        <v>160052403.59999999</v>
      </c>
      <c r="V42" s="196">
        <f t="shared" si="23"/>
        <v>0</v>
      </c>
      <c r="W42" s="512">
        <f t="shared" si="23"/>
        <v>1280940.8500000001</v>
      </c>
      <c r="Y42" s="287"/>
    </row>
    <row r="43" spans="1:25" s="45" customFormat="1" ht="18" customHeight="1" thickBot="1" x14ac:dyDescent="0.3">
      <c r="A43" s="235" t="s">
        <v>58</v>
      </c>
      <c r="B43" s="236"/>
      <c r="C43" s="237"/>
      <c r="D43" s="238"/>
      <c r="E43" s="441">
        <f>SUM(E51,E44,E49,E50,E54,E55,E60,E56,E57)</f>
        <v>115250000</v>
      </c>
      <c r="F43" s="441">
        <f>SUM(F51,F44,F49,F50,F54,F55,F60,F56,F57)</f>
        <v>116750000</v>
      </c>
      <c r="G43" s="441">
        <f t="shared" ref="G43:V43" si="24">SUM(G51,G44,G49,G50,G54,G55,G60,G56,G57)</f>
        <v>113804542</v>
      </c>
      <c r="H43" s="441">
        <f t="shared" si="24"/>
        <v>2036486.4</v>
      </c>
      <c r="I43" s="441">
        <f t="shared" si="24"/>
        <v>111768055.59999999</v>
      </c>
      <c r="J43" s="336">
        <f t="shared" si="24"/>
        <v>0</v>
      </c>
      <c r="K43" s="336">
        <f t="shared" si="24"/>
        <v>0</v>
      </c>
      <c r="L43" s="336">
        <f t="shared" si="24"/>
        <v>1393</v>
      </c>
      <c r="M43" s="336">
        <f t="shared" si="24"/>
        <v>469575448</v>
      </c>
      <c r="N43" s="336">
        <f t="shared" si="24"/>
        <v>1222</v>
      </c>
      <c r="O43" s="336">
        <f t="shared" si="24"/>
        <v>204560000</v>
      </c>
      <c r="P43" s="336">
        <f t="shared" si="24"/>
        <v>0</v>
      </c>
      <c r="Q43" s="336">
        <f t="shared" si="24"/>
        <v>0</v>
      </c>
      <c r="R43" s="336">
        <f t="shared" si="24"/>
        <v>0</v>
      </c>
      <c r="S43" s="336">
        <f t="shared" si="24"/>
        <v>0</v>
      </c>
      <c r="T43" s="336">
        <f t="shared" si="24"/>
        <v>0</v>
      </c>
      <c r="U43" s="336">
        <f t="shared" si="24"/>
        <v>104595968.59999999</v>
      </c>
      <c r="V43" s="336">
        <f t="shared" si="24"/>
        <v>0</v>
      </c>
      <c r="W43" s="524">
        <f>SUM(W51,W44,W49,W50,W54,W55,W60,W56,W57)</f>
        <v>1118203.47</v>
      </c>
      <c r="Y43" s="287"/>
    </row>
    <row r="44" spans="1:25" s="17" customFormat="1" ht="28.5" x14ac:dyDescent="0.2">
      <c r="A44" s="525" t="s">
        <v>4</v>
      </c>
      <c r="B44" s="240" t="s">
        <v>118</v>
      </c>
      <c r="C44" s="246"/>
      <c r="D44" s="125"/>
      <c r="E44" s="201">
        <f>SUM(E45:E48)</f>
        <v>13500000</v>
      </c>
      <c r="F44" s="201">
        <f>SUM(F45:F48)</f>
        <v>17471913</v>
      </c>
      <c r="G44" s="201">
        <f t="shared" ref="G44:W44" si="25">SUM(G45:G48)</f>
        <v>17252318</v>
      </c>
      <c r="H44" s="201">
        <f t="shared" si="25"/>
        <v>26486.400000000001</v>
      </c>
      <c r="I44" s="201">
        <f t="shared" si="25"/>
        <v>17225831.600000001</v>
      </c>
      <c r="J44" s="77">
        <f t="shared" si="25"/>
        <v>0</v>
      </c>
      <c r="K44" s="77">
        <f t="shared" si="25"/>
        <v>0</v>
      </c>
      <c r="L44" s="77">
        <f t="shared" si="25"/>
        <v>479</v>
      </c>
      <c r="M44" s="77">
        <f t="shared" si="25"/>
        <v>37253670</v>
      </c>
      <c r="N44" s="77">
        <f t="shared" si="25"/>
        <v>429</v>
      </c>
      <c r="O44" s="77">
        <f t="shared" si="25"/>
        <v>16345000</v>
      </c>
      <c r="P44" s="77">
        <f t="shared" si="25"/>
        <v>0</v>
      </c>
      <c r="Q44" s="77">
        <f t="shared" si="25"/>
        <v>0</v>
      </c>
      <c r="R44" s="77">
        <f t="shared" si="25"/>
        <v>0</v>
      </c>
      <c r="S44" s="77">
        <f t="shared" si="25"/>
        <v>0</v>
      </c>
      <c r="T44" s="77">
        <f t="shared" si="25"/>
        <v>0</v>
      </c>
      <c r="U44" s="77">
        <f t="shared" si="25"/>
        <v>17225831.600000001</v>
      </c>
      <c r="V44" s="77">
        <f t="shared" si="25"/>
        <v>0</v>
      </c>
      <c r="W44" s="482">
        <f t="shared" si="25"/>
        <v>48881</v>
      </c>
      <c r="Y44" s="284"/>
    </row>
    <row r="45" spans="1:25" s="35" customFormat="1" ht="16.5" customHeight="1" x14ac:dyDescent="0.2">
      <c r="A45" s="519"/>
      <c r="B45" s="194" t="s">
        <v>78</v>
      </c>
      <c r="C45" s="192">
        <v>501</v>
      </c>
      <c r="D45" s="22"/>
      <c r="E45" s="198">
        <v>9300000</v>
      </c>
      <c r="F45" s="198">
        <v>12754000</v>
      </c>
      <c r="G45" s="198">
        <v>12604340</v>
      </c>
      <c r="H45" s="198">
        <v>26486.400000000001</v>
      </c>
      <c r="I45" s="198">
        <f>G45-H45</f>
        <v>12577853.6</v>
      </c>
      <c r="J45" s="24"/>
      <c r="K45" s="127" t="s">
        <v>36</v>
      </c>
      <c r="L45" s="38">
        <v>263</v>
      </c>
      <c r="M45" s="39">
        <v>28147150</v>
      </c>
      <c r="N45" s="40">
        <v>237</v>
      </c>
      <c r="O45" s="41">
        <v>13545000</v>
      </c>
      <c r="R45" s="57"/>
      <c r="S45" s="58"/>
      <c r="T45" s="24"/>
      <c r="U45" s="122">
        <f t="shared" ref="U45:U50" si="26">G45-H45</f>
        <v>12577853.6</v>
      </c>
      <c r="W45" s="471">
        <v>48881</v>
      </c>
      <c r="Y45" s="82"/>
    </row>
    <row r="46" spans="1:25" s="35" customFormat="1" ht="12.75" x14ac:dyDescent="0.2">
      <c r="A46" s="519"/>
      <c r="B46" s="194" t="s">
        <v>79</v>
      </c>
      <c r="C46" s="194">
        <v>502</v>
      </c>
      <c r="D46" s="22"/>
      <c r="E46" s="198">
        <v>200000</v>
      </c>
      <c r="F46" s="198">
        <v>200000</v>
      </c>
      <c r="G46" s="198">
        <v>183400</v>
      </c>
      <c r="H46" s="198">
        <v>0</v>
      </c>
      <c r="I46" s="198">
        <f t="shared" ref="I46:I47" si="27">G46-H46</f>
        <v>183400</v>
      </c>
      <c r="J46" s="24"/>
      <c r="K46" s="25" t="s">
        <v>20</v>
      </c>
      <c r="L46" s="38">
        <v>49</v>
      </c>
      <c r="M46" s="39">
        <v>326070</v>
      </c>
      <c r="N46" s="40">
        <v>49</v>
      </c>
      <c r="O46" s="41">
        <v>300000</v>
      </c>
      <c r="R46" s="57"/>
      <c r="S46" s="58"/>
      <c r="T46" s="24"/>
      <c r="U46" s="122">
        <f t="shared" si="26"/>
        <v>183400</v>
      </c>
      <c r="W46" s="471">
        <v>0</v>
      </c>
      <c r="Y46" s="82"/>
    </row>
    <row r="47" spans="1:25" s="50" customFormat="1" ht="12.75" x14ac:dyDescent="0.2">
      <c r="A47" s="519"/>
      <c r="B47" s="194" t="s">
        <v>80</v>
      </c>
      <c r="C47" s="194">
        <v>503</v>
      </c>
      <c r="D47" s="22"/>
      <c r="E47" s="198">
        <v>1500000</v>
      </c>
      <c r="F47" s="198">
        <v>1500000</v>
      </c>
      <c r="G47" s="198">
        <v>1490000</v>
      </c>
      <c r="H47" s="198">
        <v>0</v>
      </c>
      <c r="I47" s="198">
        <f t="shared" si="27"/>
        <v>1490000</v>
      </c>
      <c r="J47" s="24"/>
      <c r="K47" s="25" t="s">
        <v>21</v>
      </c>
      <c r="L47" s="38">
        <v>45</v>
      </c>
      <c r="M47" s="39">
        <v>3804500</v>
      </c>
      <c r="N47" s="40">
        <v>35</v>
      </c>
      <c r="O47" s="41">
        <v>1100000</v>
      </c>
      <c r="R47" s="23"/>
      <c r="S47" s="51"/>
      <c r="T47" s="24"/>
      <c r="U47" s="122">
        <f t="shared" si="26"/>
        <v>1490000</v>
      </c>
      <c r="W47" s="471">
        <v>0</v>
      </c>
      <c r="Y47" s="284"/>
    </row>
    <row r="48" spans="1:25" s="50" customFormat="1" ht="25.5" x14ac:dyDescent="0.2">
      <c r="A48" s="207"/>
      <c r="B48" s="208" t="s">
        <v>81</v>
      </c>
      <c r="C48" s="205">
        <v>504</v>
      </c>
      <c r="D48" s="36"/>
      <c r="E48" s="199">
        <v>2500000</v>
      </c>
      <c r="F48" s="199">
        <v>3017913</v>
      </c>
      <c r="G48" s="198">
        <v>2974578</v>
      </c>
      <c r="H48" s="198">
        <v>0</v>
      </c>
      <c r="I48" s="199">
        <f>G48-H48</f>
        <v>2974578</v>
      </c>
      <c r="J48" s="24"/>
      <c r="K48" s="54" t="s">
        <v>21</v>
      </c>
      <c r="L48" s="59">
        <v>122</v>
      </c>
      <c r="M48" s="39">
        <v>4975950</v>
      </c>
      <c r="N48" s="40">
        <v>108</v>
      </c>
      <c r="O48" s="41">
        <v>1400000</v>
      </c>
      <c r="R48" s="23"/>
      <c r="S48" s="51"/>
      <c r="T48" s="24"/>
      <c r="U48" s="122">
        <f t="shared" si="26"/>
        <v>2974578</v>
      </c>
      <c r="W48" s="471">
        <v>0</v>
      </c>
      <c r="Y48" s="284"/>
    </row>
    <row r="49" spans="1:25" ht="46.5" customHeight="1" x14ac:dyDescent="0.25">
      <c r="A49" s="517" t="s">
        <v>4</v>
      </c>
      <c r="B49" s="225" t="s">
        <v>119</v>
      </c>
      <c r="C49" s="241">
        <v>505</v>
      </c>
      <c r="D49" s="184"/>
      <c r="E49" s="242">
        <v>1250000</v>
      </c>
      <c r="F49" s="242">
        <v>1250000</v>
      </c>
      <c r="G49" s="204">
        <v>1239804</v>
      </c>
      <c r="H49" s="204">
        <v>10000</v>
      </c>
      <c r="I49" s="242">
        <f>G49-H49</f>
        <v>1229804</v>
      </c>
      <c r="J49" s="30"/>
      <c r="K49" s="70" t="s">
        <v>30</v>
      </c>
      <c r="L49" s="65">
        <v>176</v>
      </c>
      <c r="M49" s="69">
        <v>5274879</v>
      </c>
      <c r="N49" s="73">
        <v>95</v>
      </c>
      <c r="O49" s="74">
        <v>1400000</v>
      </c>
      <c r="P49" s="49"/>
      <c r="Q49" s="49"/>
      <c r="R49" s="69"/>
      <c r="S49" s="128"/>
      <c r="T49" s="129"/>
      <c r="U49" s="99">
        <f t="shared" si="26"/>
        <v>1229804</v>
      </c>
      <c r="V49" s="17"/>
      <c r="W49" s="480">
        <v>1</v>
      </c>
    </row>
    <row r="50" spans="1:25" s="17" customFormat="1" ht="28.5" x14ac:dyDescent="0.2">
      <c r="A50" s="518" t="s">
        <v>4</v>
      </c>
      <c r="B50" s="227" t="s">
        <v>120</v>
      </c>
      <c r="C50" s="228">
        <v>515</v>
      </c>
      <c r="D50" s="182"/>
      <c r="E50" s="204">
        <v>3800000</v>
      </c>
      <c r="F50" s="204">
        <v>3800000</v>
      </c>
      <c r="G50" s="436">
        <v>3800000</v>
      </c>
      <c r="H50" s="436">
        <v>0</v>
      </c>
      <c r="I50" s="242">
        <f>G50-H50</f>
        <v>3800000</v>
      </c>
      <c r="J50" s="30"/>
      <c r="K50" s="70" t="s">
        <v>22</v>
      </c>
      <c r="L50" s="71">
        <v>175</v>
      </c>
      <c r="M50" s="66">
        <v>16231553</v>
      </c>
      <c r="N50" s="47">
        <v>175</v>
      </c>
      <c r="O50" s="48">
        <v>4215000</v>
      </c>
      <c r="R50" s="46"/>
      <c r="S50" s="130"/>
      <c r="T50" s="30"/>
      <c r="U50" s="69">
        <f t="shared" si="26"/>
        <v>3800000</v>
      </c>
      <c r="W50" s="480">
        <v>10000</v>
      </c>
      <c r="Y50" s="284"/>
    </row>
    <row r="51" spans="1:25" s="17" customFormat="1" ht="32.25" customHeight="1" x14ac:dyDescent="0.2">
      <c r="A51" s="525" t="s">
        <v>4</v>
      </c>
      <c r="B51" s="234" t="s">
        <v>121</v>
      </c>
      <c r="C51" s="239"/>
      <c r="D51" s="359"/>
      <c r="E51" s="201">
        <f>SUM(E52,E53)</f>
        <v>52600000</v>
      </c>
      <c r="F51" s="201">
        <f>SUM(F52,F53)</f>
        <v>52600000</v>
      </c>
      <c r="G51" s="201">
        <f t="shared" ref="G51:W51" si="28">SUM(G52,G53)</f>
        <v>52595000</v>
      </c>
      <c r="H51" s="201">
        <f t="shared" si="28"/>
        <v>0</v>
      </c>
      <c r="I51" s="201">
        <f t="shared" si="28"/>
        <v>52595000</v>
      </c>
      <c r="J51" s="201">
        <f t="shared" si="28"/>
        <v>0</v>
      </c>
      <c r="K51" s="201">
        <f t="shared" si="28"/>
        <v>0</v>
      </c>
      <c r="L51" s="201">
        <f t="shared" si="28"/>
        <v>338</v>
      </c>
      <c r="M51" s="201">
        <f t="shared" si="28"/>
        <v>109448865</v>
      </c>
      <c r="N51" s="201">
        <f t="shared" si="28"/>
        <v>314</v>
      </c>
      <c r="O51" s="201">
        <f t="shared" si="28"/>
        <v>54500000</v>
      </c>
      <c r="P51" s="201">
        <f t="shared" si="28"/>
        <v>0</v>
      </c>
      <c r="Q51" s="201">
        <f t="shared" si="28"/>
        <v>0</v>
      </c>
      <c r="R51" s="201">
        <f t="shared" si="28"/>
        <v>0</v>
      </c>
      <c r="S51" s="201">
        <f t="shared" si="28"/>
        <v>0</v>
      </c>
      <c r="T51" s="201">
        <f t="shared" si="28"/>
        <v>0</v>
      </c>
      <c r="U51" s="201">
        <f t="shared" si="28"/>
        <v>52595000</v>
      </c>
      <c r="V51" s="201">
        <f t="shared" si="28"/>
        <v>0</v>
      </c>
      <c r="W51" s="482">
        <f t="shared" si="28"/>
        <v>3711</v>
      </c>
      <c r="Y51" s="284"/>
    </row>
    <row r="52" spans="1:25" s="50" customFormat="1" ht="12.75" x14ac:dyDescent="0.2">
      <c r="A52" s="519" t="s">
        <v>5</v>
      </c>
      <c r="B52" s="194" t="s">
        <v>76</v>
      </c>
      <c r="C52" s="194">
        <v>595</v>
      </c>
      <c r="D52" s="22"/>
      <c r="E52" s="198">
        <v>30100000</v>
      </c>
      <c r="F52" s="198">
        <v>30100000</v>
      </c>
      <c r="G52" s="278">
        <v>30095000</v>
      </c>
      <c r="H52" s="198">
        <v>0</v>
      </c>
      <c r="I52" s="198">
        <f>G52-H52</f>
        <v>30095000</v>
      </c>
      <c r="J52" s="24"/>
      <c r="K52" s="25" t="s">
        <v>29</v>
      </c>
      <c r="L52" s="38">
        <v>314</v>
      </c>
      <c r="M52" s="39">
        <v>71198865</v>
      </c>
      <c r="N52" s="40">
        <v>290</v>
      </c>
      <c r="O52" s="41">
        <v>31000000</v>
      </c>
      <c r="R52" s="23"/>
      <c r="S52" s="51"/>
      <c r="T52" s="24"/>
      <c r="U52" s="122">
        <f t="shared" si="18"/>
        <v>30095000</v>
      </c>
      <c r="W52" s="471">
        <v>3711</v>
      </c>
      <c r="Y52" s="284"/>
    </row>
    <row r="53" spans="1:25" s="50" customFormat="1" ht="12.75" x14ac:dyDescent="0.2">
      <c r="A53" s="207"/>
      <c r="B53" s="205" t="s">
        <v>77</v>
      </c>
      <c r="C53" s="205">
        <v>596</v>
      </c>
      <c r="D53" s="36"/>
      <c r="E53" s="199">
        <v>22500000</v>
      </c>
      <c r="F53" s="199">
        <v>22500000</v>
      </c>
      <c r="G53" s="217">
        <v>22500000</v>
      </c>
      <c r="H53" s="199">
        <v>0</v>
      </c>
      <c r="I53" s="199">
        <f>G53-H53</f>
        <v>22500000</v>
      </c>
      <c r="J53" s="24"/>
      <c r="K53" s="54" t="s">
        <v>29</v>
      </c>
      <c r="L53" s="59">
        <v>24</v>
      </c>
      <c r="M53" s="53">
        <v>38250000</v>
      </c>
      <c r="N53" s="91">
        <v>24</v>
      </c>
      <c r="O53" s="61">
        <v>23500000</v>
      </c>
      <c r="R53" s="37"/>
      <c r="S53" s="123"/>
      <c r="T53" s="24"/>
      <c r="U53" s="124">
        <f t="shared" si="18"/>
        <v>22500000</v>
      </c>
      <c r="W53" s="472">
        <v>0</v>
      </c>
      <c r="Y53" s="284"/>
    </row>
    <row r="54" spans="1:25" s="17" customFormat="1" ht="28.5" x14ac:dyDescent="0.2">
      <c r="A54" s="517" t="s">
        <v>4</v>
      </c>
      <c r="B54" s="243" t="s">
        <v>122</v>
      </c>
      <c r="C54" s="241">
        <v>600</v>
      </c>
      <c r="D54" s="182"/>
      <c r="E54" s="204">
        <v>1500000</v>
      </c>
      <c r="F54" s="204">
        <v>1500000</v>
      </c>
      <c r="G54" s="204">
        <v>1500000</v>
      </c>
      <c r="H54" s="204">
        <v>0</v>
      </c>
      <c r="I54" s="242">
        <f t="shared" ref="I54:I55" si="29">G54-H54</f>
        <v>1500000</v>
      </c>
      <c r="J54" s="30"/>
      <c r="K54" s="70" t="s">
        <v>30</v>
      </c>
      <c r="L54" s="71">
        <v>16</v>
      </c>
      <c r="M54" s="72">
        <v>1724200</v>
      </c>
      <c r="N54" s="73">
        <v>15</v>
      </c>
      <c r="O54" s="74">
        <v>850000</v>
      </c>
      <c r="R54" s="46"/>
      <c r="S54" s="131"/>
      <c r="T54" s="30"/>
      <c r="U54" s="99">
        <f t="shared" si="18"/>
        <v>1500000</v>
      </c>
      <c r="W54" s="476">
        <v>40166.97</v>
      </c>
      <c r="Y54" s="284"/>
    </row>
    <row r="55" spans="1:25" s="17" customFormat="1" ht="28.5" x14ac:dyDescent="0.2">
      <c r="A55" s="517" t="s">
        <v>4</v>
      </c>
      <c r="B55" s="243" t="s">
        <v>123</v>
      </c>
      <c r="C55" s="241">
        <v>605</v>
      </c>
      <c r="D55" s="182"/>
      <c r="E55" s="437">
        <v>14750000</v>
      </c>
      <c r="F55" s="437">
        <v>12000000</v>
      </c>
      <c r="G55" s="438">
        <v>11490000</v>
      </c>
      <c r="H55" s="439">
        <v>0</v>
      </c>
      <c r="I55" s="242">
        <f t="shared" si="29"/>
        <v>11490000</v>
      </c>
      <c r="J55" s="30"/>
      <c r="K55" s="70" t="s">
        <v>30</v>
      </c>
      <c r="L55" s="71">
        <v>129</v>
      </c>
      <c r="M55" s="72">
        <v>240627629</v>
      </c>
      <c r="N55" s="132">
        <v>115</v>
      </c>
      <c r="O55" s="76">
        <v>109650000</v>
      </c>
      <c r="R55" s="77"/>
      <c r="S55" s="133"/>
      <c r="T55" s="30"/>
      <c r="U55" s="126">
        <f t="shared" si="18"/>
        <v>11490000</v>
      </c>
      <c r="W55" s="481">
        <v>3522.5</v>
      </c>
      <c r="Y55" s="284"/>
    </row>
    <row r="56" spans="1:25" s="17" customFormat="1" ht="42.75" x14ac:dyDescent="0.2">
      <c r="A56" s="518" t="s">
        <v>4</v>
      </c>
      <c r="B56" s="227" t="s">
        <v>124</v>
      </c>
      <c r="C56" s="228">
        <v>615</v>
      </c>
      <c r="D56" s="27"/>
      <c r="E56" s="197">
        <v>4000000</v>
      </c>
      <c r="F56" s="197">
        <v>5106000</v>
      </c>
      <c r="G56" s="440">
        <v>4901000</v>
      </c>
      <c r="H56" s="204">
        <v>0</v>
      </c>
      <c r="I56" s="242">
        <f>G56-H56</f>
        <v>4901000</v>
      </c>
      <c r="J56" s="30"/>
      <c r="K56" s="70" t="s">
        <v>23</v>
      </c>
      <c r="L56" s="71">
        <v>69</v>
      </c>
      <c r="M56" s="72">
        <v>6814652</v>
      </c>
      <c r="N56" s="73">
        <v>69</v>
      </c>
      <c r="O56" s="74">
        <v>4000000</v>
      </c>
      <c r="R56" s="69"/>
      <c r="S56" s="128"/>
      <c r="T56" s="129"/>
      <c r="U56" s="72">
        <f>G56-H56</f>
        <v>4901000</v>
      </c>
      <c r="W56" s="480">
        <v>64432</v>
      </c>
      <c r="Y56" s="284"/>
    </row>
    <row r="57" spans="1:25" s="17" customFormat="1" ht="14.25" x14ac:dyDescent="0.2">
      <c r="A57" s="206" t="s">
        <v>4</v>
      </c>
      <c r="B57" s="234" t="s">
        <v>82</v>
      </c>
      <c r="C57" s="223"/>
      <c r="D57" s="360"/>
      <c r="E57" s="197">
        <f>SUM(E58,E59)</f>
        <v>13850000</v>
      </c>
      <c r="F57" s="197">
        <f>SUM(F58,F59)</f>
        <v>13850000</v>
      </c>
      <c r="G57" s="197">
        <f t="shared" ref="G57:W57" si="30">SUM(G58,G59)</f>
        <v>11854333</v>
      </c>
      <c r="H57" s="197">
        <f t="shared" si="30"/>
        <v>0</v>
      </c>
      <c r="I57" s="197">
        <f t="shared" si="30"/>
        <v>11854333</v>
      </c>
      <c r="J57" s="197">
        <f t="shared" si="30"/>
        <v>0</v>
      </c>
      <c r="K57" s="197">
        <f t="shared" si="30"/>
        <v>0</v>
      </c>
      <c r="L57" s="197">
        <f t="shared" si="30"/>
        <v>11</v>
      </c>
      <c r="M57" s="197">
        <f t="shared" si="30"/>
        <v>52200000</v>
      </c>
      <c r="N57" s="197">
        <f t="shared" si="30"/>
        <v>10</v>
      </c>
      <c r="O57" s="197">
        <f t="shared" si="30"/>
        <v>13600000</v>
      </c>
      <c r="P57" s="197">
        <f t="shared" si="30"/>
        <v>0</v>
      </c>
      <c r="Q57" s="197">
        <f t="shared" si="30"/>
        <v>0</v>
      </c>
      <c r="R57" s="197">
        <f t="shared" si="30"/>
        <v>0</v>
      </c>
      <c r="S57" s="197">
        <f t="shared" si="30"/>
        <v>0</v>
      </c>
      <c r="T57" s="197">
        <f t="shared" si="30"/>
        <v>0</v>
      </c>
      <c r="U57" s="197">
        <f t="shared" si="30"/>
        <v>11854333</v>
      </c>
      <c r="V57" s="197">
        <f t="shared" si="30"/>
        <v>0</v>
      </c>
      <c r="W57" s="473">
        <f t="shared" si="30"/>
        <v>0</v>
      </c>
      <c r="Y57" s="284"/>
    </row>
    <row r="58" spans="1:25" s="17" customFormat="1" ht="14.25" x14ac:dyDescent="0.2">
      <c r="A58" s="519" t="s">
        <v>5</v>
      </c>
      <c r="B58" s="194" t="s">
        <v>83</v>
      </c>
      <c r="C58" s="194">
        <v>650</v>
      </c>
      <c r="D58" s="361"/>
      <c r="E58" s="198">
        <v>7300000</v>
      </c>
      <c r="F58" s="198">
        <v>7300000</v>
      </c>
      <c r="G58" s="276">
        <v>5396333</v>
      </c>
      <c r="H58" s="198">
        <v>0</v>
      </c>
      <c r="I58" s="198">
        <f>G58-H58</f>
        <v>5396333</v>
      </c>
      <c r="J58" s="30"/>
      <c r="K58" s="25" t="s">
        <v>34</v>
      </c>
      <c r="L58" s="135">
        <v>8</v>
      </c>
      <c r="M58" s="136">
        <v>31950000</v>
      </c>
      <c r="N58" s="38">
        <v>7</v>
      </c>
      <c r="O58" s="82">
        <v>7300000</v>
      </c>
      <c r="R58" s="77"/>
      <c r="S58" s="137"/>
      <c r="T58" s="30"/>
      <c r="U58" s="122">
        <f>G58-H58</f>
        <v>5396333</v>
      </c>
      <c r="W58" s="471">
        <v>0</v>
      </c>
      <c r="Y58" s="284"/>
    </row>
    <row r="59" spans="1:25" s="17" customFormat="1" ht="14.25" x14ac:dyDescent="0.2">
      <c r="A59" s="207"/>
      <c r="B59" s="244" t="s">
        <v>84</v>
      </c>
      <c r="C59" s="205">
        <v>651</v>
      </c>
      <c r="D59" s="362"/>
      <c r="E59" s="199">
        <v>6550000</v>
      </c>
      <c r="F59" s="199">
        <v>6550000</v>
      </c>
      <c r="G59" s="215">
        <v>6458000</v>
      </c>
      <c r="H59" s="199">
        <v>0</v>
      </c>
      <c r="I59" s="199">
        <f>G59-H59</f>
        <v>6458000</v>
      </c>
      <c r="J59" s="30"/>
      <c r="K59" s="54" t="s">
        <v>34</v>
      </c>
      <c r="L59" s="135">
        <v>3</v>
      </c>
      <c r="M59" s="136">
        <v>20250000</v>
      </c>
      <c r="N59" s="59">
        <v>3</v>
      </c>
      <c r="O59" s="82">
        <v>6300000</v>
      </c>
      <c r="R59" s="46"/>
      <c r="S59" s="137"/>
      <c r="T59" s="30"/>
      <c r="U59" s="124">
        <f>G59-H59</f>
        <v>6458000</v>
      </c>
      <c r="W59" s="472">
        <v>0</v>
      </c>
      <c r="Y59" s="284"/>
    </row>
    <row r="60" spans="1:25" s="17" customFormat="1" ht="42.75" x14ac:dyDescent="0.2">
      <c r="A60" s="518" t="s">
        <v>4</v>
      </c>
      <c r="B60" s="227" t="s">
        <v>125</v>
      </c>
      <c r="C60" s="228">
        <v>695</v>
      </c>
      <c r="D60" s="182"/>
      <c r="E60" s="437">
        <v>10000000</v>
      </c>
      <c r="F60" s="437">
        <v>9172087</v>
      </c>
      <c r="G60" s="438">
        <v>9172087</v>
      </c>
      <c r="H60" s="283">
        <v>2000000</v>
      </c>
      <c r="I60" s="242">
        <f>G60-H60</f>
        <v>7172087</v>
      </c>
      <c r="J60" s="341"/>
      <c r="K60" s="70"/>
      <c r="L60" s="71"/>
      <c r="M60" s="72"/>
      <c r="N60" s="73"/>
      <c r="O60" s="134"/>
      <c r="P60" s="335"/>
      <c r="Q60" s="335"/>
      <c r="R60" s="46"/>
      <c r="S60" s="131"/>
      <c r="T60" s="341"/>
      <c r="U60" s="109"/>
      <c r="V60" s="335"/>
      <c r="W60" s="476">
        <v>947489</v>
      </c>
      <c r="Y60" s="284"/>
    </row>
    <row r="61" spans="1:25" s="171" customFormat="1" x14ac:dyDescent="0.25">
      <c r="A61" s="428" t="s">
        <v>59</v>
      </c>
      <c r="B61" s="245"/>
      <c r="C61" s="363"/>
      <c r="D61" s="170"/>
      <c r="E61" s="444">
        <f>SUM(E62,E66,E67,E69,E70)</f>
        <v>61000000</v>
      </c>
      <c r="F61" s="444">
        <f>SUM(F62,F66,F67,F69,F70)</f>
        <v>67559000</v>
      </c>
      <c r="G61" s="444">
        <f t="shared" ref="G61:W61" si="31">SUM(G62,G66,G67,G69,G70)</f>
        <v>67303995</v>
      </c>
      <c r="H61" s="444">
        <f t="shared" si="31"/>
        <v>13751.13</v>
      </c>
      <c r="I61" s="444">
        <f t="shared" si="31"/>
        <v>67290243.870000005</v>
      </c>
      <c r="J61" s="364">
        <f t="shared" si="31"/>
        <v>0</v>
      </c>
      <c r="K61" s="364">
        <f t="shared" si="31"/>
        <v>0</v>
      </c>
      <c r="L61" s="364">
        <f t="shared" si="31"/>
        <v>673</v>
      </c>
      <c r="M61" s="364">
        <f t="shared" si="31"/>
        <v>88873595.329999998</v>
      </c>
      <c r="N61" s="364">
        <f t="shared" si="31"/>
        <v>518</v>
      </c>
      <c r="O61" s="364">
        <f t="shared" si="31"/>
        <v>39915000</v>
      </c>
      <c r="P61" s="364">
        <f t="shared" si="31"/>
        <v>0</v>
      </c>
      <c r="Q61" s="364">
        <f t="shared" si="31"/>
        <v>0</v>
      </c>
      <c r="R61" s="364">
        <f t="shared" si="31"/>
        <v>0</v>
      </c>
      <c r="S61" s="364">
        <f t="shared" si="31"/>
        <v>0</v>
      </c>
      <c r="T61" s="364">
        <f t="shared" si="31"/>
        <v>0</v>
      </c>
      <c r="U61" s="364">
        <f t="shared" si="31"/>
        <v>55456435</v>
      </c>
      <c r="V61" s="364">
        <f t="shared" si="31"/>
        <v>0</v>
      </c>
      <c r="W61" s="526">
        <f t="shared" si="31"/>
        <v>162737.38</v>
      </c>
      <c r="Y61" s="289"/>
    </row>
    <row r="62" spans="1:25" s="17" customFormat="1" ht="14.25" x14ac:dyDescent="0.2">
      <c r="A62" s="206" t="s">
        <v>4</v>
      </c>
      <c r="B62" s="193" t="s">
        <v>126</v>
      </c>
      <c r="C62" s="246"/>
      <c r="D62" s="125"/>
      <c r="E62" s="201">
        <f>SUM(E63,E64,E65)</f>
        <v>16500000</v>
      </c>
      <c r="F62" s="201">
        <f>SUM(F63,F64,F65)</f>
        <v>16560000</v>
      </c>
      <c r="G62" s="201">
        <f t="shared" ref="G62:W62" si="32">SUM(G63,G64,G65)</f>
        <v>16415000</v>
      </c>
      <c r="H62" s="201">
        <f t="shared" si="32"/>
        <v>0</v>
      </c>
      <c r="I62" s="201">
        <f t="shared" si="32"/>
        <v>16415000</v>
      </c>
      <c r="J62" s="201">
        <f t="shared" si="32"/>
        <v>0</v>
      </c>
      <c r="K62" s="201">
        <f t="shared" si="32"/>
        <v>0</v>
      </c>
      <c r="L62" s="201">
        <f t="shared" si="32"/>
        <v>102</v>
      </c>
      <c r="M62" s="201">
        <f t="shared" si="32"/>
        <v>25336269.330000002</v>
      </c>
      <c r="N62" s="201">
        <f t="shared" si="32"/>
        <v>94</v>
      </c>
      <c r="O62" s="201">
        <f t="shared" si="32"/>
        <v>13500000</v>
      </c>
      <c r="P62" s="201">
        <f t="shared" si="32"/>
        <v>0</v>
      </c>
      <c r="Q62" s="201">
        <f t="shared" si="32"/>
        <v>0</v>
      </c>
      <c r="R62" s="201">
        <f t="shared" si="32"/>
        <v>0</v>
      </c>
      <c r="S62" s="201">
        <f t="shared" si="32"/>
        <v>0</v>
      </c>
      <c r="T62" s="201">
        <f t="shared" si="32"/>
        <v>0</v>
      </c>
      <c r="U62" s="201">
        <f t="shared" si="32"/>
        <v>16415000</v>
      </c>
      <c r="V62" s="201">
        <f t="shared" si="32"/>
        <v>0</v>
      </c>
      <c r="W62" s="482">
        <f t="shared" si="32"/>
        <v>0</v>
      </c>
      <c r="Y62" s="284"/>
    </row>
    <row r="63" spans="1:25" s="35" customFormat="1" ht="12.75" x14ac:dyDescent="0.2">
      <c r="A63" s="191" t="s">
        <v>5</v>
      </c>
      <c r="B63" s="194" t="s">
        <v>85</v>
      </c>
      <c r="C63" s="192">
        <v>550</v>
      </c>
      <c r="D63" s="22"/>
      <c r="E63" s="198">
        <v>13500000</v>
      </c>
      <c r="F63" s="198">
        <v>15010000</v>
      </c>
      <c r="G63" s="276">
        <v>14960000</v>
      </c>
      <c r="H63" s="198">
        <v>0</v>
      </c>
      <c r="I63" s="198">
        <f>G63-H63</f>
        <v>14960000</v>
      </c>
      <c r="J63" s="24"/>
      <c r="K63" s="25" t="s">
        <v>31</v>
      </c>
      <c r="L63" s="38">
        <v>62</v>
      </c>
      <c r="M63" s="39">
        <v>21324925.120000001</v>
      </c>
      <c r="N63" s="40">
        <v>54</v>
      </c>
      <c r="O63" s="41">
        <v>10500000</v>
      </c>
      <c r="R63" s="23"/>
      <c r="S63" s="51"/>
      <c r="T63" s="24"/>
      <c r="U63" s="122">
        <f t="shared" si="18"/>
        <v>14960000</v>
      </c>
      <c r="W63" s="471">
        <v>0</v>
      </c>
      <c r="Y63" s="82"/>
    </row>
    <row r="64" spans="1:25" s="35" customFormat="1" ht="12.75" x14ac:dyDescent="0.2">
      <c r="A64" s="519"/>
      <c r="B64" s="194" t="s">
        <v>86</v>
      </c>
      <c r="C64" s="192">
        <v>551</v>
      </c>
      <c r="D64" s="22"/>
      <c r="E64" s="198">
        <v>1000000</v>
      </c>
      <c r="F64" s="198">
        <v>940000</v>
      </c>
      <c r="G64" s="276">
        <v>905000</v>
      </c>
      <c r="H64" s="198">
        <v>0</v>
      </c>
      <c r="I64" s="198">
        <f t="shared" ref="I64:I65" si="33">G64-H64</f>
        <v>905000</v>
      </c>
      <c r="J64" s="24"/>
      <c r="K64" s="25" t="s">
        <v>31</v>
      </c>
      <c r="L64" s="38">
        <v>30</v>
      </c>
      <c r="M64" s="39">
        <v>1305041</v>
      </c>
      <c r="N64" s="40">
        <v>30</v>
      </c>
      <c r="O64" s="41">
        <v>1305041</v>
      </c>
      <c r="R64" s="23"/>
      <c r="S64" s="51"/>
      <c r="T64" s="24"/>
      <c r="U64" s="122">
        <f t="shared" si="18"/>
        <v>905000</v>
      </c>
      <c r="W64" s="471">
        <v>0</v>
      </c>
      <c r="Y64" s="82"/>
    </row>
    <row r="65" spans="1:25" s="50" customFormat="1" ht="38.25" x14ac:dyDescent="0.2">
      <c r="A65" s="207"/>
      <c r="B65" s="208" t="s">
        <v>87</v>
      </c>
      <c r="C65" s="208">
        <v>552</v>
      </c>
      <c r="D65" s="36"/>
      <c r="E65" s="199">
        <v>2000000</v>
      </c>
      <c r="F65" s="199">
        <v>610000</v>
      </c>
      <c r="G65" s="215">
        <v>550000</v>
      </c>
      <c r="H65" s="199">
        <v>0</v>
      </c>
      <c r="I65" s="199">
        <f t="shared" si="33"/>
        <v>550000</v>
      </c>
      <c r="J65" s="90"/>
      <c r="K65" s="54" t="s">
        <v>31</v>
      </c>
      <c r="L65" s="59">
        <v>10</v>
      </c>
      <c r="M65" s="53">
        <v>2706303.21</v>
      </c>
      <c r="N65" s="91">
        <v>10</v>
      </c>
      <c r="O65" s="138">
        <v>1694959</v>
      </c>
      <c r="P65" s="92"/>
      <c r="Q65" s="92"/>
      <c r="R65" s="37"/>
      <c r="S65" s="123"/>
      <c r="T65" s="90"/>
      <c r="U65" s="124">
        <f t="shared" si="18"/>
        <v>550000</v>
      </c>
      <c r="V65" s="92"/>
      <c r="W65" s="472">
        <v>0</v>
      </c>
      <c r="Y65" s="284"/>
    </row>
    <row r="66" spans="1:25" s="81" customFormat="1" ht="28.5" x14ac:dyDescent="0.2">
      <c r="A66" s="527" t="s">
        <v>4</v>
      </c>
      <c r="B66" s="226" t="s">
        <v>127</v>
      </c>
      <c r="C66" s="228">
        <v>555</v>
      </c>
      <c r="D66" s="184"/>
      <c r="E66" s="242">
        <v>18000000</v>
      </c>
      <c r="F66" s="242">
        <v>24165000</v>
      </c>
      <c r="G66" s="442">
        <v>24055000</v>
      </c>
      <c r="H66" s="242">
        <v>13565</v>
      </c>
      <c r="I66" s="242">
        <f>G66-H66</f>
        <v>24041435</v>
      </c>
      <c r="J66" s="30"/>
      <c r="K66" s="64" t="s">
        <v>37</v>
      </c>
      <c r="L66" s="65">
        <v>563</v>
      </c>
      <c r="M66" s="66">
        <v>58587326</v>
      </c>
      <c r="N66" s="67">
        <v>416</v>
      </c>
      <c r="O66" s="139">
        <v>21465000</v>
      </c>
      <c r="R66" s="46"/>
      <c r="S66" s="140"/>
      <c r="T66" s="30"/>
      <c r="U66" s="46">
        <f t="shared" ref="U66:U93" si="34">G66-H66</f>
        <v>24041435</v>
      </c>
      <c r="W66" s="475">
        <v>162737.38</v>
      </c>
      <c r="Y66" s="82"/>
    </row>
    <row r="67" spans="1:25" ht="29.25" customHeight="1" x14ac:dyDescent="0.25">
      <c r="A67" s="518" t="s">
        <v>4</v>
      </c>
      <c r="B67" s="226" t="s">
        <v>128</v>
      </c>
      <c r="C67" s="228">
        <v>610</v>
      </c>
      <c r="D67" s="182"/>
      <c r="E67" s="204">
        <v>14500000</v>
      </c>
      <c r="F67" s="204">
        <v>15000000</v>
      </c>
      <c r="G67" s="440">
        <v>15000000</v>
      </c>
      <c r="H67" s="204">
        <v>0</v>
      </c>
      <c r="I67" s="204">
        <f>G67-H67</f>
        <v>15000000</v>
      </c>
      <c r="J67" s="30"/>
      <c r="K67" s="70" t="s">
        <v>32</v>
      </c>
      <c r="L67" s="71">
        <v>8</v>
      </c>
      <c r="M67" s="72">
        <v>4950000</v>
      </c>
      <c r="N67" s="73">
        <v>8</v>
      </c>
      <c r="O67" s="74">
        <v>4950000</v>
      </c>
      <c r="P67" s="49"/>
      <c r="Q67" s="49"/>
      <c r="R67" s="46"/>
      <c r="S67" s="128"/>
      <c r="T67" s="30"/>
      <c r="U67" s="99">
        <f>G67-H67</f>
        <v>15000000</v>
      </c>
      <c r="V67" s="17"/>
      <c r="W67" s="476">
        <v>0</v>
      </c>
    </row>
    <row r="68" spans="1:25" s="50" customFormat="1" ht="29.25" hidden="1" x14ac:dyDescent="0.25">
      <c r="A68" s="518" t="s">
        <v>4</v>
      </c>
      <c r="B68" s="226" t="s">
        <v>129</v>
      </c>
      <c r="C68" s="228">
        <v>620</v>
      </c>
      <c r="D68" s="22"/>
      <c r="E68" s="365"/>
      <c r="F68" s="77">
        <v>11790000</v>
      </c>
      <c r="G68" s="79">
        <v>11790000</v>
      </c>
      <c r="H68" s="77">
        <v>950000</v>
      </c>
      <c r="I68" s="204">
        <f t="shared" ref="I68:I70" si="35">G68-H68</f>
        <v>10840000</v>
      </c>
      <c r="J68" s="24"/>
      <c r="K68" s="70" t="s">
        <v>33</v>
      </c>
      <c r="L68" s="78">
        <v>33</v>
      </c>
      <c r="M68" s="89">
        <v>68127165</v>
      </c>
      <c r="N68" s="95">
        <v>27</v>
      </c>
      <c r="O68" s="96">
        <v>13090000</v>
      </c>
      <c r="R68" s="26"/>
      <c r="S68" s="51"/>
      <c r="T68" s="24"/>
      <c r="U68" s="99">
        <f t="shared" si="34"/>
        <v>10840000</v>
      </c>
      <c r="W68" s="476"/>
      <c r="Y68" s="284"/>
    </row>
    <row r="69" spans="1:25" ht="29.25" customHeight="1" x14ac:dyDescent="0.25">
      <c r="A69" s="518" t="s">
        <v>4</v>
      </c>
      <c r="B69" s="240" t="s">
        <v>130</v>
      </c>
      <c r="C69" s="247">
        <v>655</v>
      </c>
      <c r="D69" s="184"/>
      <c r="E69" s="242">
        <v>1000000</v>
      </c>
      <c r="F69" s="242">
        <v>1224000</v>
      </c>
      <c r="G69" s="442">
        <v>1223995</v>
      </c>
      <c r="H69" s="242">
        <v>186.13</v>
      </c>
      <c r="I69" s="204">
        <f>G69-H69</f>
        <v>1223808.8700000001</v>
      </c>
      <c r="J69" s="341"/>
      <c r="K69" s="443"/>
      <c r="L69" s="65"/>
      <c r="M69" s="343"/>
      <c r="N69" s="65"/>
      <c r="O69" s="46"/>
      <c r="P69" s="344"/>
      <c r="Q69" s="344"/>
      <c r="R69" s="46"/>
      <c r="S69" s="343"/>
      <c r="T69" s="341"/>
      <c r="U69" s="37"/>
      <c r="V69" s="335"/>
      <c r="W69" s="475">
        <v>0</v>
      </c>
    </row>
    <row r="70" spans="1:25" ht="29.25" customHeight="1" thickBot="1" x14ac:dyDescent="0.3">
      <c r="A70" s="528" t="s">
        <v>4</v>
      </c>
      <c r="B70" s="505" t="s">
        <v>131</v>
      </c>
      <c r="C70" s="506">
        <v>670</v>
      </c>
      <c r="D70" s="507"/>
      <c r="E70" s="248">
        <v>11000000</v>
      </c>
      <c r="F70" s="248">
        <v>10610000</v>
      </c>
      <c r="G70" s="508">
        <v>10610000</v>
      </c>
      <c r="H70" s="248">
        <v>0</v>
      </c>
      <c r="I70" s="248">
        <f t="shared" si="35"/>
        <v>10610000</v>
      </c>
      <c r="J70" s="495"/>
      <c r="K70" s="509"/>
      <c r="L70" s="496"/>
      <c r="M70" s="510"/>
      <c r="N70" s="496"/>
      <c r="O70" s="501"/>
      <c r="P70" s="500"/>
      <c r="Q70" s="500"/>
      <c r="R70" s="501"/>
      <c r="S70" s="510"/>
      <c r="T70" s="495"/>
      <c r="U70" s="511"/>
      <c r="V70" s="504"/>
      <c r="W70" s="479">
        <v>0</v>
      </c>
    </row>
    <row r="71" spans="1:25" ht="15.75" thickBot="1" x14ac:dyDescent="0.3">
      <c r="A71" s="249" t="s">
        <v>11</v>
      </c>
      <c r="B71" s="250"/>
      <c r="C71" s="251"/>
      <c r="D71" s="250">
        <v>14</v>
      </c>
      <c r="E71" s="447">
        <f>SUM(E72,E77,E80,E82)</f>
        <v>16275000</v>
      </c>
      <c r="F71" s="447">
        <f>SUM(F72,F77,F80,F81,F82)</f>
        <v>18075000</v>
      </c>
      <c r="G71" s="447">
        <f t="shared" ref="G71:H71" si="36">SUM(G72,G77,G80,G81,G82)</f>
        <v>14178295</v>
      </c>
      <c r="H71" s="447">
        <f t="shared" si="36"/>
        <v>135000</v>
      </c>
      <c r="I71" s="447">
        <f>SUM(I72,I77,I80,I81,I82)</f>
        <v>14043295</v>
      </c>
      <c r="J71" s="447">
        <f t="shared" ref="J71:W71" si="37">SUM(J72,J77,J80,J81,J82)</f>
        <v>0</v>
      </c>
      <c r="K71" s="447">
        <f t="shared" si="37"/>
        <v>0</v>
      </c>
      <c r="L71" s="447">
        <f t="shared" si="37"/>
        <v>89</v>
      </c>
      <c r="M71" s="447">
        <f t="shared" si="37"/>
        <v>15335551</v>
      </c>
      <c r="N71" s="447">
        <f t="shared" si="37"/>
        <v>84</v>
      </c>
      <c r="O71" s="447">
        <f t="shared" si="37"/>
        <v>14522827</v>
      </c>
      <c r="P71" s="447">
        <f t="shared" si="37"/>
        <v>0</v>
      </c>
      <c r="Q71" s="447">
        <f t="shared" si="37"/>
        <v>0</v>
      </c>
      <c r="R71" s="447">
        <f t="shared" si="37"/>
        <v>0</v>
      </c>
      <c r="S71" s="447">
        <f t="shared" si="37"/>
        <v>0</v>
      </c>
      <c r="T71" s="447">
        <f t="shared" si="37"/>
        <v>0</v>
      </c>
      <c r="U71" s="447">
        <f t="shared" si="37"/>
        <v>14043295</v>
      </c>
      <c r="V71" s="447">
        <f t="shared" si="37"/>
        <v>0</v>
      </c>
      <c r="W71" s="478">
        <f t="shared" si="37"/>
        <v>34177</v>
      </c>
    </row>
    <row r="72" spans="1:25" ht="15" customHeight="1" x14ac:dyDescent="0.2">
      <c r="A72" s="190" t="s">
        <v>4</v>
      </c>
      <c r="B72" s="200" t="s">
        <v>132</v>
      </c>
      <c r="C72" s="195"/>
      <c r="D72" s="125"/>
      <c r="E72" s="201">
        <f>SUM(E73,E74,E75,E76)</f>
        <v>2625000</v>
      </c>
      <c r="F72" s="201">
        <f>SUM(F73,F74,F75,F76)</f>
        <v>2754195</v>
      </c>
      <c r="G72" s="201">
        <f t="shared" ref="G72:W72" si="38">SUM(G73,G74,G75,G76)</f>
        <v>2754195</v>
      </c>
      <c r="H72" s="201">
        <f t="shared" si="38"/>
        <v>0</v>
      </c>
      <c r="I72" s="201">
        <f t="shared" si="38"/>
        <v>2754195</v>
      </c>
      <c r="J72" s="201">
        <f t="shared" si="38"/>
        <v>0</v>
      </c>
      <c r="K72" s="201">
        <f t="shared" si="38"/>
        <v>0</v>
      </c>
      <c r="L72" s="201">
        <f t="shared" si="38"/>
        <v>11</v>
      </c>
      <c r="M72" s="201">
        <f t="shared" si="38"/>
        <v>2774724</v>
      </c>
      <c r="N72" s="201">
        <f t="shared" si="38"/>
        <v>11</v>
      </c>
      <c r="O72" s="201">
        <f t="shared" si="38"/>
        <v>2250000</v>
      </c>
      <c r="P72" s="201">
        <f t="shared" si="38"/>
        <v>0</v>
      </c>
      <c r="Q72" s="201">
        <f t="shared" si="38"/>
        <v>0</v>
      </c>
      <c r="R72" s="201">
        <f t="shared" si="38"/>
        <v>0</v>
      </c>
      <c r="S72" s="201">
        <f t="shared" si="38"/>
        <v>0</v>
      </c>
      <c r="T72" s="201">
        <f t="shared" si="38"/>
        <v>0</v>
      </c>
      <c r="U72" s="201">
        <f t="shared" si="38"/>
        <v>2754195</v>
      </c>
      <c r="V72" s="201">
        <f t="shared" si="38"/>
        <v>0</v>
      </c>
      <c r="W72" s="482">
        <f t="shared" si="38"/>
        <v>0</v>
      </c>
    </row>
    <row r="73" spans="1:25" s="52" customFormat="1" ht="15" customHeight="1" x14ac:dyDescent="0.2">
      <c r="A73" s="191" t="s">
        <v>5</v>
      </c>
      <c r="B73" s="192" t="s">
        <v>64</v>
      </c>
      <c r="C73" s="192">
        <v>575</v>
      </c>
      <c r="D73" s="22"/>
      <c r="E73" s="198">
        <v>1825000</v>
      </c>
      <c r="F73" s="198">
        <v>1600000</v>
      </c>
      <c r="G73" s="198">
        <v>1600000</v>
      </c>
      <c r="H73" s="198">
        <v>0</v>
      </c>
      <c r="I73" s="198">
        <f>G73-H73</f>
        <v>1600000</v>
      </c>
      <c r="J73" s="24"/>
      <c r="K73" s="25" t="s">
        <v>24</v>
      </c>
      <c r="L73" s="38">
        <v>5</v>
      </c>
      <c r="M73" s="82">
        <v>1624000</v>
      </c>
      <c r="N73" s="38">
        <v>5</v>
      </c>
      <c r="O73" s="23">
        <v>1250000</v>
      </c>
      <c r="P73" s="50"/>
      <c r="Q73" s="50"/>
      <c r="R73" s="23"/>
      <c r="S73" s="51"/>
      <c r="T73" s="24"/>
      <c r="U73" s="143">
        <f t="shared" si="34"/>
        <v>1600000</v>
      </c>
      <c r="V73" s="35"/>
      <c r="W73" s="471">
        <v>0</v>
      </c>
      <c r="Y73" s="168"/>
    </row>
    <row r="74" spans="1:25" s="52" customFormat="1" ht="15" customHeight="1" x14ac:dyDescent="0.2">
      <c r="A74" s="519"/>
      <c r="B74" s="192" t="s">
        <v>65</v>
      </c>
      <c r="C74" s="192">
        <v>577</v>
      </c>
      <c r="D74" s="22"/>
      <c r="E74" s="198">
        <v>300000</v>
      </c>
      <c r="F74" s="198">
        <v>554195</v>
      </c>
      <c r="G74" s="198">
        <v>554195</v>
      </c>
      <c r="H74" s="198">
        <v>0</v>
      </c>
      <c r="I74" s="198">
        <f t="shared" ref="I74:I76" si="39">G74-H74</f>
        <v>554195</v>
      </c>
      <c r="J74" s="24"/>
      <c r="K74" s="25" t="s">
        <v>24</v>
      </c>
      <c r="L74" s="38">
        <v>3</v>
      </c>
      <c r="M74" s="82">
        <v>416590</v>
      </c>
      <c r="N74" s="38">
        <v>3</v>
      </c>
      <c r="O74" s="23">
        <v>400000</v>
      </c>
      <c r="P74" s="50"/>
      <c r="Q74" s="50"/>
      <c r="R74" s="23"/>
      <c r="S74" s="51"/>
      <c r="T74" s="24"/>
      <c r="U74" s="143">
        <f t="shared" si="34"/>
        <v>554195</v>
      </c>
      <c r="V74" s="35"/>
      <c r="W74" s="471">
        <v>0</v>
      </c>
      <c r="Y74" s="168"/>
    </row>
    <row r="75" spans="1:25" s="52" customFormat="1" ht="15" customHeight="1" x14ac:dyDescent="0.2">
      <c r="A75" s="519"/>
      <c r="B75" s="192" t="s">
        <v>66</v>
      </c>
      <c r="C75" s="192">
        <v>578</v>
      </c>
      <c r="D75" s="22"/>
      <c r="E75" s="198">
        <v>300000</v>
      </c>
      <c r="F75" s="198">
        <v>400000</v>
      </c>
      <c r="G75" s="198">
        <v>400000</v>
      </c>
      <c r="H75" s="198">
        <v>0</v>
      </c>
      <c r="I75" s="198">
        <f t="shared" si="39"/>
        <v>400000</v>
      </c>
      <c r="J75" s="24"/>
      <c r="K75" s="25" t="s">
        <v>24</v>
      </c>
      <c r="L75" s="38">
        <v>2</v>
      </c>
      <c r="M75" s="82">
        <v>534134</v>
      </c>
      <c r="N75" s="38">
        <v>2</v>
      </c>
      <c r="O75" s="23">
        <v>400000</v>
      </c>
      <c r="P75" s="50"/>
      <c r="Q75" s="50"/>
      <c r="R75" s="23"/>
      <c r="S75" s="51"/>
      <c r="T75" s="24"/>
      <c r="U75" s="143">
        <f t="shared" si="34"/>
        <v>400000</v>
      </c>
      <c r="V75" s="35"/>
      <c r="W75" s="471">
        <v>0</v>
      </c>
      <c r="Y75" s="168"/>
    </row>
    <row r="76" spans="1:25" s="52" customFormat="1" ht="16.5" customHeight="1" x14ac:dyDescent="0.2">
      <c r="A76" s="519"/>
      <c r="B76" s="192" t="s">
        <v>67</v>
      </c>
      <c r="C76" s="192">
        <v>579</v>
      </c>
      <c r="D76" s="22"/>
      <c r="E76" s="198">
        <v>200000</v>
      </c>
      <c r="F76" s="198">
        <v>200000</v>
      </c>
      <c r="G76" s="198">
        <v>200000</v>
      </c>
      <c r="H76" s="199">
        <v>0</v>
      </c>
      <c r="I76" s="198">
        <f t="shared" si="39"/>
        <v>200000</v>
      </c>
      <c r="J76" s="24"/>
      <c r="K76" s="25" t="s">
        <v>24</v>
      </c>
      <c r="L76" s="38">
        <v>1</v>
      </c>
      <c r="M76" s="82">
        <v>200000</v>
      </c>
      <c r="N76" s="38">
        <v>1</v>
      </c>
      <c r="O76" s="23">
        <v>200000</v>
      </c>
      <c r="P76" s="50"/>
      <c r="Q76" s="50"/>
      <c r="R76" s="23"/>
      <c r="S76" s="51"/>
      <c r="T76" s="24"/>
      <c r="U76" s="143">
        <f t="shared" si="34"/>
        <v>200000</v>
      </c>
      <c r="V76" s="35"/>
      <c r="W76" s="472">
        <v>0</v>
      </c>
      <c r="Y76" s="168"/>
    </row>
    <row r="77" spans="1:25" ht="28.5" x14ac:dyDescent="0.2">
      <c r="A77" s="515" t="s">
        <v>4</v>
      </c>
      <c r="B77" s="202" t="s">
        <v>133</v>
      </c>
      <c r="C77" s="203"/>
      <c r="D77" s="27"/>
      <c r="E77" s="197">
        <f>SUM(E78,E79)</f>
        <v>2250000</v>
      </c>
      <c r="F77" s="197">
        <f>SUM(F78,F79)</f>
        <v>2250000</v>
      </c>
      <c r="G77" s="197">
        <f t="shared" ref="G77:W77" si="40">SUM(G78,G79)</f>
        <v>1994000</v>
      </c>
      <c r="H77" s="197">
        <f t="shared" si="40"/>
        <v>35000</v>
      </c>
      <c r="I77" s="197">
        <f t="shared" si="40"/>
        <v>1959000</v>
      </c>
      <c r="J77" s="197">
        <f t="shared" si="40"/>
        <v>0</v>
      </c>
      <c r="K77" s="197">
        <f t="shared" si="40"/>
        <v>0</v>
      </c>
      <c r="L77" s="197">
        <f t="shared" si="40"/>
        <v>54</v>
      </c>
      <c r="M77" s="197">
        <f t="shared" si="40"/>
        <v>4572450</v>
      </c>
      <c r="N77" s="197">
        <f t="shared" si="40"/>
        <v>50</v>
      </c>
      <c r="O77" s="197">
        <f t="shared" si="40"/>
        <v>4434450</v>
      </c>
      <c r="P77" s="197">
        <f t="shared" si="40"/>
        <v>0</v>
      </c>
      <c r="Q77" s="197">
        <f t="shared" si="40"/>
        <v>0</v>
      </c>
      <c r="R77" s="197">
        <f t="shared" si="40"/>
        <v>0</v>
      </c>
      <c r="S77" s="197">
        <f t="shared" si="40"/>
        <v>0</v>
      </c>
      <c r="T77" s="197">
        <f t="shared" si="40"/>
        <v>0</v>
      </c>
      <c r="U77" s="197">
        <f t="shared" si="40"/>
        <v>1959000</v>
      </c>
      <c r="V77" s="197">
        <f t="shared" si="40"/>
        <v>0</v>
      </c>
      <c r="W77" s="473">
        <f t="shared" si="40"/>
        <v>0</v>
      </c>
    </row>
    <row r="78" spans="1:25" s="52" customFormat="1" ht="25.5" customHeight="1" x14ac:dyDescent="0.2">
      <c r="A78" s="191" t="s">
        <v>5</v>
      </c>
      <c r="B78" s="192" t="s">
        <v>68</v>
      </c>
      <c r="C78" s="194">
        <v>566</v>
      </c>
      <c r="D78" s="22"/>
      <c r="E78" s="198">
        <v>700000</v>
      </c>
      <c r="F78" s="198">
        <v>749000</v>
      </c>
      <c r="G78" s="198">
        <v>749000</v>
      </c>
      <c r="H78" s="198">
        <v>35000</v>
      </c>
      <c r="I78" s="198">
        <f>G78-H78</f>
        <v>714000</v>
      </c>
      <c r="J78" s="24"/>
      <c r="K78" s="25" t="s">
        <v>43</v>
      </c>
      <c r="L78" s="38">
        <v>42</v>
      </c>
      <c r="M78" s="82">
        <v>1386450</v>
      </c>
      <c r="N78" s="38">
        <v>38</v>
      </c>
      <c r="O78" s="23">
        <v>1248450</v>
      </c>
      <c r="P78" s="50"/>
      <c r="Q78" s="50"/>
      <c r="R78" s="23"/>
      <c r="S78" s="51"/>
      <c r="T78" s="24"/>
      <c r="U78" s="122">
        <f t="shared" si="34"/>
        <v>714000</v>
      </c>
      <c r="V78" s="35"/>
      <c r="W78" s="471">
        <v>0</v>
      </c>
      <c r="Y78" s="168"/>
    </row>
    <row r="79" spans="1:25" s="52" customFormat="1" ht="19.5" customHeight="1" x14ac:dyDescent="0.2">
      <c r="A79" s="519"/>
      <c r="B79" s="192" t="s">
        <v>69</v>
      </c>
      <c r="C79" s="194">
        <v>675</v>
      </c>
      <c r="D79" s="22"/>
      <c r="E79" s="198">
        <v>1550000</v>
      </c>
      <c r="F79" s="198">
        <v>1501000</v>
      </c>
      <c r="G79" s="198">
        <v>1245000</v>
      </c>
      <c r="H79" s="198">
        <v>0</v>
      </c>
      <c r="I79" s="198">
        <f>G79-H79</f>
        <v>1245000</v>
      </c>
      <c r="J79" s="24"/>
      <c r="K79" s="25" t="s">
        <v>44</v>
      </c>
      <c r="L79" s="38">
        <v>12</v>
      </c>
      <c r="M79" s="82">
        <v>3186000</v>
      </c>
      <c r="N79" s="38">
        <v>12</v>
      </c>
      <c r="O79" s="23">
        <v>3186000</v>
      </c>
      <c r="P79" s="50"/>
      <c r="Q79" s="50"/>
      <c r="R79" s="23"/>
      <c r="S79" s="51"/>
      <c r="T79" s="24"/>
      <c r="U79" s="124">
        <f t="shared" si="34"/>
        <v>1245000</v>
      </c>
      <c r="V79" s="35"/>
      <c r="W79" s="472">
        <v>0</v>
      </c>
      <c r="Y79" s="168"/>
    </row>
    <row r="80" spans="1:25" s="146" customFormat="1" ht="15" customHeight="1" x14ac:dyDescent="0.2">
      <c r="A80" s="527" t="s">
        <v>4</v>
      </c>
      <c r="B80" s="429" t="s">
        <v>134</v>
      </c>
      <c r="C80" s="430">
        <v>570</v>
      </c>
      <c r="D80" s="185"/>
      <c r="E80" s="204">
        <v>1500000</v>
      </c>
      <c r="F80" s="197">
        <v>1300000</v>
      </c>
      <c r="G80" s="283">
        <v>600000</v>
      </c>
      <c r="H80" s="204">
        <v>0</v>
      </c>
      <c r="I80" s="204">
        <f>G80-H80</f>
        <v>600000</v>
      </c>
      <c r="J80" s="30"/>
      <c r="K80" s="144" t="s">
        <v>49</v>
      </c>
      <c r="L80" s="71">
        <v>6</v>
      </c>
      <c r="M80" s="145">
        <v>1695497</v>
      </c>
      <c r="N80" s="71">
        <v>6</v>
      </c>
      <c r="O80" s="145">
        <v>1695497</v>
      </c>
      <c r="R80" s="147"/>
      <c r="S80" s="128"/>
      <c r="T80" s="148"/>
      <c r="U80" s="69">
        <f t="shared" si="34"/>
        <v>600000</v>
      </c>
      <c r="V80" s="149"/>
      <c r="W80" s="480">
        <v>0</v>
      </c>
      <c r="Y80" s="290"/>
    </row>
    <row r="81" spans="1:25" s="151" customFormat="1" ht="30" customHeight="1" x14ac:dyDescent="0.2">
      <c r="A81" s="527" t="s">
        <v>4</v>
      </c>
      <c r="B81" s="221" t="s">
        <v>148</v>
      </c>
      <c r="C81" s="203">
        <v>626</v>
      </c>
      <c r="D81" s="150"/>
      <c r="E81" s="197"/>
      <c r="F81" s="197">
        <v>2000000</v>
      </c>
      <c r="G81" s="439">
        <v>164000</v>
      </c>
      <c r="H81" s="197">
        <v>0</v>
      </c>
      <c r="I81" s="197">
        <f>G81-H81</f>
        <v>164000</v>
      </c>
      <c r="J81" s="30"/>
      <c r="K81" s="462"/>
      <c r="L81" s="32"/>
      <c r="M81" s="463"/>
      <c r="N81" s="32"/>
      <c r="O81" s="463"/>
      <c r="P81" s="464"/>
      <c r="Q81" s="464"/>
      <c r="R81" s="465"/>
      <c r="S81" s="56"/>
      <c r="T81" s="148"/>
      <c r="U81" s="28">
        <f t="shared" si="34"/>
        <v>164000</v>
      </c>
      <c r="V81" s="466"/>
      <c r="W81" s="473">
        <v>10834</v>
      </c>
      <c r="Y81" s="284"/>
    </row>
    <row r="82" spans="1:25" s="151" customFormat="1" ht="29.25" x14ac:dyDescent="0.25">
      <c r="A82" s="515" t="s">
        <v>4</v>
      </c>
      <c r="B82" s="202" t="s">
        <v>135</v>
      </c>
      <c r="C82" s="203"/>
      <c r="D82" s="150"/>
      <c r="E82" s="445">
        <f>SUM(E83:E87)</f>
        <v>9900000</v>
      </c>
      <c r="F82" s="445">
        <f>SUM(F83:F87)</f>
        <v>9770805</v>
      </c>
      <c r="G82" s="445">
        <f t="shared" ref="G82:W82" si="41">SUM(G83:G87)</f>
        <v>8666100</v>
      </c>
      <c r="H82" s="445">
        <f t="shared" si="41"/>
        <v>100000</v>
      </c>
      <c r="I82" s="445">
        <f t="shared" si="41"/>
        <v>8566100</v>
      </c>
      <c r="J82" s="445">
        <f t="shared" si="41"/>
        <v>0</v>
      </c>
      <c r="K82" s="445">
        <f t="shared" si="41"/>
        <v>0</v>
      </c>
      <c r="L82" s="445">
        <f t="shared" si="41"/>
        <v>18</v>
      </c>
      <c r="M82" s="445">
        <f t="shared" si="41"/>
        <v>6292880</v>
      </c>
      <c r="N82" s="445">
        <f t="shared" si="41"/>
        <v>17</v>
      </c>
      <c r="O82" s="445">
        <f t="shared" si="41"/>
        <v>6142880</v>
      </c>
      <c r="P82" s="445">
        <f t="shared" si="41"/>
        <v>0</v>
      </c>
      <c r="Q82" s="445">
        <f t="shared" si="41"/>
        <v>0</v>
      </c>
      <c r="R82" s="445">
        <f t="shared" si="41"/>
        <v>0</v>
      </c>
      <c r="S82" s="445">
        <f t="shared" si="41"/>
        <v>0</v>
      </c>
      <c r="T82" s="445">
        <f t="shared" si="41"/>
        <v>0</v>
      </c>
      <c r="U82" s="445">
        <f t="shared" si="41"/>
        <v>8566100</v>
      </c>
      <c r="V82" s="445">
        <f t="shared" si="41"/>
        <v>0</v>
      </c>
      <c r="W82" s="529">
        <f t="shared" si="41"/>
        <v>23343</v>
      </c>
      <c r="Y82" s="284"/>
    </row>
    <row r="83" spans="1:25" s="151" customFormat="1" ht="15" customHeight="1" x14ac:dyDescent="0.2">
      <c r="A83" s="191" t="s">
        <v>5</v>
      </c>
      <c r="B83" s="192" t="s">
        <v>70</v>
      </c>
      <c r="C83" s="194">
        <v>660</v>
      </c>
      <c r="D83" s="152"/>
      <c r="E83" s="198">
        <v>2300000</v>
      </c>
      <c r="F83" s="198">
        <v>1813900</v>
      </c>
      <c r="G83" s="198">
        <v>1800000</v>
      </c>
      <c r="H83" s="198">
        <v>0</v>
      </c>
      <c r="I83" s="198">
        <f>G83-H83</f>
        <v>1800000</v>
      </c>
      <c r="J83" s="24"/>
      <c r="K83" s="153" t="s">
        <v>25</v>
      </c>
      <c r="L83" s="38">
        <v>3</v>
      </c>
      <c r="M83" s="82">
        <v>2600000</v>
      </c>
      <c r="N83" s="38">
        <v>3</v>
      </c>
      <c r="O83" s="23">
        <v>2600000</v>
      </c>
      <c r="R83" s="57"/>
      <c r="S83" s="58"/>
      <c r="T83" s="148"/>
      <c r="U83" s="122">
        <f t="shared" si="34"/>
        <v>1800000</v>
      </c>
      <c r="W83" s="471">
        <v>0</v>
      </c>
      <c r="Y83" s="284"/>
    </row>
    <row r="84" spans="1:25" s="151" customFormat="1" ht="27" customHeight="1" x14ac:dyDescent="0.2">
      <c r="A84" s="519"/>
      <c r="B84" s="530" t="s">
        <v>136</v>
      </c>
      <c r="C84" s="194">
        <v>661</v>
      </c>
      <c r="D84" s="152"/>
      <c r="E84" s="198">
        <v>4000000</v>
      </c>
      <c r="F84" s="198">
        <v>3870805</v>
      </c>
      <c r="G84" s="198">
        <v>2800000</v>
      </c>
      <c r="H84" s="198">
        <v>0</v>
      </c>
      <c r="I84" s="198">
        <f>G84-H84</f>
        <v>2800000</v>
      </c>
      <c r="J84" s="24"/>
      <c r="K84" s="153" t="s">
        <v>25</v>
      </c>
      <c r="L84" s="38">
        <v>11</v>
      </c>
      <c r="M84" s="82">
        <v>3230000</v>
      </c>
      <c r="N84" s="38">
        <v>10</v>
      </c>
      <c r="O84" s="23">
        <v>3080000</v>
      </c>
      <c r="R84" s="57"/>
      <c r="S84" s="58"/>
      <c r="T84" s="148"/>
      <c r="U84" s="122">
        <f t="shared" si="34"/>
        <v>2800000</v>
      </c>
      <c r="W84" s="471">
        <v>0</v>
      </c>
      <c r="Y84" s="284"/>
    </row>
    <row r="85" spans="1:25" s="151" customFormat="1" ht="27" customHeight="1" x14ac:dyDescent="0.2">
      <c r="A85" s="519"/>
      <c r="B85" s="530" t="s">
        <v>137</v>
      </c>
      <c r="C85" s="194">
        <v>663</v>
      </c>
      <c r="D85" s="152"/>
      <c r="E85" s="198">
        <v>3200000</v>
      </c>
      <c r="F85" s="198">
        <v>3532900</v>
      </c>
      <c r="G85" s="446">
        <v>3532900</v>
      </c>
      <c r="H85" s="198">
        <v>0</v>
      </c>
      <c r="I85" s="198">
        <f>G85-H85</f>
        <v>3532900</v>
      </c>
      <c r="J85" s="24"/>
      <c r="K85" s="153" t="s">
        <v>26</v>
      </c>
      <c r="L85" s="38">
        <v>1</v>
      </c>
      <c r="M85" s="155">
        <v>200000</v>
      </c>
      <c r="N85" s="38">
        <v>1</v>
      </c>
      <c r="O85" s="154">
        <v>200000</v>
      </c>
      <c r="R85" s="57"/>
      <c r="S85" s="58"/>
      <c r="T85" s="148"/>
      <c r="U85" s="122">
        <f t="shared" si="34"/>
        <v>3532900</v>
      </c>
      <c r="W85" s="471">
        <v>0</v>
      </c>
      <c r="Y85" s="284"/>
    </row>
    <row r="86" spans="1:25" s="151" customFormat="1" ht="25.5" x14ac:dyDescent="0.2">
      <c r="A86" s="519"/>
      <c r="B86" s="192" t="s">
        <v>138</v>
      </c>
      <c r="C86" s="194">
        <v>665</v>
      </c>
      <c r="D86" s="152"/>
      <c r="E86" s="198">
        <v>200000</v>
      </c>
      <c r="F86" s="198">
        <v>200000</v>
      </c>
      <c r="G86" s="198">
        <v>180000</v>
      </c>
      <c r="H86" s="198">
        <v>100000</v>
      </c>
      <c r="I86" s="198">
        <f>G86-H86</f>
        <v>80000</v>
      </c>
      <c r="J86" s="24"/>
      <c r="K86" s="153" t="s">
        <v>26</v>
      </c>
      <c r="L86" s="38">
        <v>3</v>
      </c>
      <c r="M86" s="82">
        <v>262880</v>
      </c>
      <c r="N86" s="38">
        <v>3</v>
      </c>
      <c r="O86" s="23">
        <v>262880</v>
      </c>
      <c r="R86" s="57"/>
      <c r="S86" s="58"/>
      <c r="T86" s="148"/>
      <c r="U86" s="122">
        <f t="shared" si="34"/>
        <v>80000</v>
      </c>
      <c r="W86" s="471">
        <v>8514</v>
      </c>
      <c r="Y86" s="284"/>
    </row>
    <row r="87" spans="1:25" s="151" customFormat="1" ht="26.25" thickBot="1" x14ac:dyDescent="0.25">
      <c r="A87" s="519"/>
      <c r="B87" s="192" t="s">
        <v>139</v>
      </c>
      <c r="C87" s="194">
        <v>666</v>
      </c>
      <c r="D87" s="152"/>
      <c r="E87" s="198">
        <v>200000</v>
      </c>
      <c r="F87" s="198">
        <v>353200</v>
      </c>
      <c r="G87" s="198">
        <v>353200</v>
      </c>
      <c r="H87" s="198">
        <v>0</v>
      </c>
      <c r="I87" s="198">
        <f>G87-H87</f>
        <v>353200</v>
      </c>
      <c r="J87" s="24"/>
      <c r="K87" s="431"/>
      <c r="L87" s="432"/>
      <c r="M87" s="82"/>
      <c r="N87" s="38"/>
      <c r="O87" s="23"/>
      <c r="R87" s="57"/>
      <c r="S87" s="58"/>
      <c r="T87" s="148"/>
      <c r="U87" s="284">
        <f t="shared" si="34"/>
        <v>353200</v>
      </c>
      <c r="W87" s="471">
        <v>14829</v>
      </c>
      <c r="Y87" s="284"/>
    </row>
    <row r="88" spans="1:25" ht="15.75" thickBot="1" x14ac:dyDescent="0.3">
      <c r="A88" s="249" t="s">
        <v>12</v>
      </c>
      <c r="B88" s="250"/>
      <c r="C88" s="251"/>
      <c r="D88" s="250">
        <v>18</v>
      </c>
      <c r="E88" s="447">
        <f>SUM(E89,E94,E97)</f>
        <v>21000000</v>
      </c>
      <c r="F88" s="447">
        <f>SUM(F89,F94,F97)</f>
        <v>24280000</v>
      </c>
      <c r="G88" s="447">
        <f t="shared" ref="G88:I88" si="42">SUM(G89,G94,G97)</f>
        <v>24169000</v>
      </c>
      <c r="H88" s="447">
        <f t="shared" si="42"/>
        <v>648905</v>
      </c>
      <c r="I88" s="447">
        <f t="shared" si="42"/>
        <v>23520095</v>
      </c>
      <c r="J88" s="172"/>
      <c r="K88" s="156" t="s">
        <v>17</v>
      </c>
      <c r="L88" s="141">
        <f>SUM(L89,L94,L97)</f>
        <v>521</v>
      </c>
      <c r="M88" s="157">
        <f>SUM(M89,M94,M97)</f>
        <v>35336493</v>
      </c>
      <c r="N88" s="142">
        <f>SUM(N89,N94,N97)</f>
        <v>492</v>
      </c>
      <c r="O88" s="158">
        <f>SUM(O89,O94,O97)</f>
        <v>25953500</v>
      </c>
      <c r="P88" s="173"/>
      <c r="Q88" s="173"/>
      <c r="R88" s="158"/>
      <c r="S88" s="16" t="e">
        <f>SUM(S89,#REF!,S94,S97)</f>
        <v>#REF!</v>
      </c>
      <c r="T88" s="159"/>
      <c r="U88" s="44">
        <f t="shared" si="34"/>
        <v>23520095</v>
      </c>
      <c r="V88" s="20"/>
      <c r="W88" s="478">
        <f>SUM(W89,W94,W97)</f>
        <v>92431.15</v>
      </c>
    </row>
    <row r="89" spans="1:25" ht="30" customHeight="1" x14ac:dyDescent="0.2">
      <c r="A89" s="525" t="s">
        <v>4</v>
      </c>
      <c r="B89" s="240" t="s">
        <v>140</v>
      </c>
      <c r="C89" s="246"/>
      <c r="D89" s="125"/>
      <c r="E89" s="201">
        <f>SUM(E90:E93)</f>
        <v>8100000</v>
      </c>
      <c r="F89" s="201">
        <f>SUM(F90:F93)</f>
        <v>10100000</v>
      </c>
      <c r="G89" s="201">
        <f t="shared" ref="G89:W89" si="43">SUM(G90:G93)</f>
        <v>10079000</v>
      </c>
      <c r="H89" s="201">
        <f t="shared" si="43"/>
        <v>0</v>
      </c>
      <c r="I89" s="201">
        <f t="shared" si="43"/>
        <v>10079000</v>
      </c>
      <c r="J89" s="77">
        <f t="shared" si="43"/>
        <v>0</v>
      </c>
      <c r="K89" s="77">
        <f t="shared" si="43"/>
        <v>0</v>
      </c>
      <c r="L89" s="77">
        <f t="shared" si="43"/>
        <v>104</v>
      </c>
      <c r="M89" s="77">
        <f t="shared" si="43"/>
        <v>16155893</v>
      </c>
      <c r="N89" s="77">
        <f t="shared" si="43"/>
        <v>79</v>
      </c>
      <c r="O89" s="77">
        <f t="shared" si="43"/>
        <v>8800000</v>
      </c>
      <c r="P89" s="77">
        <f t="shared" si="43"/>
        <v>0</v>
      </c>
      <c r="Q89" s="77">
        <f t="shared" si="43"/>
        <v>0</v>
      </c>
      <c r="R89" s="77">
        <f t="shared" si="43"/>
        <v>0</v>
      </c>
      <c r="S89" s="77">
        <f t="shared" si="43"/>
        <v>0</v>
      </c>
      <c r="T89" s="77">
        <f t="shared" si="43"/>
        <v>0</v>
      </c>
      <c r="U89" s="77">
        <f t="shared" si="43"/>
        <v>10079000</v>
      </c>
      <c r="V89" s="77">
        <f t="shared" si="43"/>
        <v>0</v>
      </c>
      <c r="W89" s="482">
        <f t="shared" si="43"/>
        <v>92431.15</v>
      </c>
    </row>
    <row r="90" spans="1:25" s="52" customFormat="1" ht="15" customHeight="1" x14ac:dyDescent="0.2">
      <c r="A90" s="191" t="s">
        <v>5</v>
      </c>
      <c r="B90" s="192" t="s">
        <v>88</v>
      </c>
      <c r="C90" s="192">
        <v>580</v>
      </c>
      <c r="D90" s="22"/>
      <c r="E90" s="198">
        <v>1000000</v>
      </c>
      <c r="F90" s="198">
        <v>1000000</v>
      </c>
      <c r="G90" s="198">
        <v>995000</v>
      </c>
      <c r="H90" s="198">
        <v>0</v>
      </c>
      <c r="I90" s="198">
        <f>G90-H90</f>
        <v>995000</v>
      </c>
      <c r="J90" s="24"/>
      <c r="K90" s="25" t="s">
        <v>45</v>
      </c>
      <c r="L90" s="38">
        <v>18</v>
      </c>
      <c r="M90" s="82">
        <v>2263850</v>
      </c>
      <c r="N90" s="38">
        <v>12</v>
      </c>
      <c r="O90" s="41">
        <v>1200000</v>
      </c>
      <c r="P90" s="50"/>
      <c r="Q90" s="50"/>
      <c r="R90" s="23"/>
      <c r="S90" s="42"/>
      <c r="T90" s="24"/>
      <c r="U90" s="122">
        <f t="shared" si="34"/>
        <v>995000</v>
      </c>
      <c r="V90" s="50"/>
      <c r="W90" s="471">
        <v>0</v>
      </c>
      <c r="Y90" s="168"/>
    </row>
    <row r="91" spans="1:25" s="52" customFormat="1" ht="15" customHeight="1" x14ac:dyDescent="0.2">
      <c r="A91" s="519"/>
      <c r="B91" s="192" t="s">
        <v>89</v>
      </c>
      <c r="C91" s="192">
        <v>581</v>
      </c>
      <c r="D91" s="22"/>
      <c r="E91" s="198">
        <v>400000</v>
      </c>
      <c r="F91" s="198">
        <v>400000</v>
      </c>
      <c r="G91" s="198">
        <v>400000</v>
      </c>
      <c r="H91" s="198">
        <v>0</v>
      </c>
      <c r="I91" s="198">
        <f t="shared" ref="I91:I93" si="44">G91-H91</f>
        <v>400000</v>
      </c>
      <c r="J91" s="24"/>
      <c r="K91" s="25" t="s">
        <v>45</v>
      </c>
      <c r="L91" s="38">
        <v>28</v>
      </c>
      <c r="M91" s="82">
        <v>1213800</v>
      </c>
      <c r="N91" s="38">
        <v>28</v>
      </c>
      <c r="O91" s="41">
        <v>800000</v>
      </c>
      <c r="P91" s="50"/>
      <c r="Q91" s="50"/>
      <c r="R91" s="23"/>
      <c r="S91" s="42"/>
      <c r="T91" s="24"/>
      <c r="U91" s="122">
        <f t="shared" si="34"/>
        <v>400000</v>
      </c>
      <c r="V91" s="50"/>
      <c r="W91" s="471">
        <v>0</v>
      </c>
      <c r="Y91" s="168"/>
    </row>
    <row r="92" spans="1:25" s="52" customFormat="1" ht="18" customHeight="1" x14ac:dyDescent="0.2">
      <c r="A92" s="519"/>
      <c r="B92" s="192" t="s">
        <v>90</v>
      </c>
      <c r="C92" s="192">
        <v>582</v>
      </c>
      <c r="D92" s="22"/>
      <c r="E92" s="198">
        <v>600000</v>
      </c>
      <c r="F92" s="198">
        <v>600000</v>
      </c>
      <c r="G92" s="198">
        <v>585000</v>
      </c>
      <c r="H92" s="198">
        <v>0</v>
      </c>
      <c r="I92" s="198">
        <f t="shared" si="44"/>
        <v>585000</v>
      </c>
      <c r="J92" s="24"/>
      <c r="K92" s="25" t="s">
        <v>45</v>
      </c>
      <c r="L92" s="38">
        <v>26</v>
      </c>
      <c r="M92" s="82">
        <v>1138400</v>
      </c>
      <c r="N92" s="38">
        <v>26</v>
      </c>
      <c r="O92" s="41">
        <v>800000</v>
      </c>
      <c r="P92" s="50"/>
      <c r="Q92" s="50"/>
      <c r="R92" s="23"/>
      <c r="S92" s="42"/>
      <c r="T92" s="24"/>
      <c r="U92" s="122">
        <f t="shared" si="34"/>
        <v>585000</v>
      </c>
      <c r="V92" s="50"/>
      <c r="W92" s="471">
        <v>0</v>
      </c>
      <c r="Y92" s="168"/>
    </row>
    <row r="93" spans="1:25" s="52" customFormat="1" ht="16.5" customHeight="1" x14ac:dyDescent="0.2">
      <c r="A93" s="207"/>
      <c r="B93" s="208" t="s">
        <v>91</v>
      </c>
      <c r="C93" s="208">
        <v>583</v>
      </c>
      <c r="D93" s="36"/>
      <c r="E93" s="199">
        <v>6100000</v>
      </c>
      <c r="F93" s="199">
        <v>8100000</v>
      </c>
      <c r="G93" s="199">
        <v>8099000</v>
      </c>
      <c r="H93" s="199">
        <v>0</v>
      </c>
      <c r="I93" s="199">
        <f t="shared" si="44"/>
        <v>8099000</v>
      </c>
      <c r="J93" s="90"/>
      <c r="K93" s="54" t="s">
        <v>46</v>
      </c>
      <c r="L93" s="59">
        <v>32</v>
      </c>
      <c r="M93" s="60">
        <v>11539843</v>
      </c>
      <c r="N93" s="59">
        <v>13</v>
      </c>
      <c r="O93" s="61">
        <v>6000000</v>
      </c>
      <c r="P93" s="92"/>
      <c r="Q93" s="92"/>
      <c r="R93" s="37"/>
      <c r="S93" s="93"/>
      <c r="T93" s="90"/>
      <c r="U93" s="124">
        <f t="shared" si="34"/>
        <v>8099000</v>
      </c>
      <c r="V93" s="92"/>
      <c r="W93" s="472">
        <v>92431.15</v>
      </c>
      <c r="Y93" s="168"/>
    </row>
    <row r="94" spans="1:25" ht="15" customHeight="1" x14ac:dyDescent="0.2">
      <c r="A94" s="206" t="s">
        <v>4</v>
      </c>
      <c r="B94" s="193" t="s">
        <v>141</v>
      </c>
      <c r="C94" s="246"/>
      <c r="D94" s="125"/>
      <c r="E94" s="201">
        <f>SUM(E95,E96:E96)</f>
        <v>9400000</v>
      </c>
      <c r="F94" s="201">
        <f>SUM(F95,F96:F96)</f>
        <v>10271000</v>
      </c>
      <c r="G94" s="201">
        <f t="shared" ref="G94:I94" si="45">SUM(G95,G96:G96)</f>
        <v>10181000</v>
      </c>
      <c r="H94" s="201">
        <f t="shared" si="45"/>
        <v>634867</v>
      </c>
      <c r="I94" s="201">
        <f t="shared" si="45"/>
        <v>9546133</v>
      </c>
      <c r="J94" s="77">
        <f t="shared" ref="J94:V94" si="46">SUM(J95,J96:J96)</f>
        <v>0</v>
      </c>
      <c r="K94" s="77">
        <f t="shared" si="46"/>
        <v>0</v>
      </c>
      <c r="L94" s="77">
        <f t="shared" si="46"/>
        <v>265</v>
      </c>
      <c r="M94" s="77">
        <f t="shared" si="46"/>
        <v>15002100</v>
      </c>
      <c r="N94" s="77">
        <f t="shared" si="46"/>
        <v>261</v>
      </c>
      <c r="O94" s="77">
        <f t="shared" si="46"/>
        <v>13175000</v>
      </c>
      <c r="P94" s="77">
        <f t="shared" si="46"/>
        <v>0</v>
      </c>
      <c r="Q94" s="77">
        <f t="shared" si="46"/>
        <v>0</v>
      </c>
      <c r="R94" s="77">
        <f t="shared" si="46"/>
        <v>0</v>
      </c>
      <c r="S94" s="77">
        <f t="shared" si="46"/>
        <v>0</v>
      </c>
      <c r="T94" s="77">
        <f t="shared" si="46"/>
        <v>0</v>
      </c>
      <c r="U94" s="77">
        <f t="shared" si="46"/>
        <v>9546133</v>
      </c>
      <c r="V94" s="77">
        <f t="shared" si="46"/>
        <v>0</v>
      </c>
      <c r="W94" s="482">
        <f>SUM(W95,W96:W96)</f>
        <v>0</v>
      </c>
    </row>
    <row r="95" spans="1:25" s="7" customFormat="1" ht="42.75" customHeight="1" x14ac:dyDescent="0.2">
      <c r="A95" s="531" t="s">
        <v>5</v>
      </c>
      <c r="B95" s="192" t="s">
        <v>142</v>
      </c>
      <c r="C95" s="192">
        <v>415</v>
      </c>
      <c r="D95" s="22"/>
      <c r="E95" s="198">
        <v>6000000</v>
      </c>
      <c r="F95" s="198">
        <v>7401000</v>
      </c>
      <c r="G95" s="198">
        <v>7401000</v>
      </c>
      <c r="H95" s="198">
        <v>384867</v>
      </c>
      <c r="I95" s="198">
        <f>G95-H95</f>
        <v>7016133</v>
      </c>
      <c r="J95" s="257"/>
      <c r="K95" s="258" t="s">
        <v>47</v>
      </c>
      <c r="L95" s="275">
        <v>240</v>
      </c>
      <c r="M95" s="449">
        <v>11302100</v>
      </c>
      <c r="N95" s="275">
        <v>236</v>
      </c>
      <c r="O95" s="278">
        <v>9475000</v>
      </c>
      <c r="P95" s="450"/>
      <c r="Q95" s="450"/>
      <c r="R95" s="198"/>
      <c r="S95" s="279"/>
      <c r="T95" s="257"/>
      <c r="U95" s="451">
        <f t="shared" ref="U95:U99" si="47">G95-H95</f>
        <v>7016133</v>
      </c>
      <c r="V95" s="450"/>
      <c r="W95" s="471">
        <v>0</v>
      </c>
      <c r="Y95" s="285"/>
    </row>
    <row r="96" spans="1:25" s="92" customFormat="1" ht="38.25" customHeight="1" x14ac:dyDescent="0.2">
      <c r="A96" s="519"/>
      <c r="B96" s="192" t="s">
        <v>143</v>
      </c>
      <c r="C96" s="192">
        <v>416</v>
      </c>
      <c r="D96" s="36"/>
      <c r="E96" s="199">
        <v>3400000</v>
      </c>
      <c r="F96" s="199">
        <v>2870000</v>
      </c>
      <c r="G96" s="199">
        <v>2780000</v>
      </c>
      <c r="H96" s="199">
        <v>250000</v>
      </c>
      <c r="I96" s="199">
        <f>G96-H96</f>
        <v>2530000</v>
      </c>
      <c r="J96" s="90"/>
      <c r="K96" s="54" t="s">
        <v>47</v>
      </c>
      <c r="L96" s="59">
        <v>25</v>
      </c>
      <c r="M96" s="60">
        <v>3700000</v>
      </c>
      <c r="N96" s="59">
        <v>25</v>
      </c>
      <c r="O96" s="61">
        <v>3700000</v>
      </c>
      <c r="R96" s="37"/>
      <c r="S96" s="93"/>
      <c r="T96" s="90"/>
      <c r="U96" s="124">
        <f t="shared" si="47"/>
        <v>2530000</v>
      </c>
      <c r="W96" s="472">
        <f>R96-S96</f>
        <v>0</v>
      </c>
      <c r="Y96" s="286"/>
    </row>
    <row r="97" spans="1:25" ht="29.25" x14ac:dyDescent="0.25">
      <c r="A97" s="532" t="s">
        <v>4</v>
      </c>
      <c r="B97" s="202" t="s">
        <v>144</v>
      </c>
      <c r="C97" s="203"/>
      <c r="D97" s="367"/>
      <c r="E97" s="201">
        <f>SUM(E98:E99)</f>
        <v>3500000</v>
      </c>
      <c r="F97" s="201">
        <f>SUM(F98:F99)</f>
        <v>3909000</v>
      </c>
      <c r="G97" s="201">
        <f t="shared" ref="G97:I97" si="48">SUM(G98:G99)</f>
        <v>3909000</v>
      </c>
      <c r="H97" s="201">
        <f t="shared" si="48"/>
        <v>14038</v>
      </c>
      <c r="I97" s="201">
        <f t="shared" si="48"/>
        <v>3894962</v>
      </c>
      <c r="J97" s="30"/>
      <c r="K97" s="160" t="s">
        <v>17</v>
      </c>
      <c r="L97" s="78">
        <f t="shared" ref="L97:O97" si="49">SUM(L98:L99)</f>
        <v>152</v>
      </c>
      <c r="M97" s="79">
        <f t="shared" si="49"/>
        <v>4178500</v>
      </c>
      <c r="N97" s="78">
        <f t="shared" si="49"/>
        <v>152</v>
      </c>
      <c r="O97" s="77">
        <f t="shared" si="49"/>
        <v>3978500</v>
      </c>
      <c r="P97" s="49"/>
      <c r="Q97" s="49"/>
      <c r="R97" s="77"/>
      <c r="S97" s="80">
        <f t="shared" ref="S97" si="50">SUM(S98:S99)</f>
        <v>0</v>
      </c>
      <c r="T97" s="30"/>
      <c r="U97" s="114">
        <f t="shared" si="47"/>
        <v>3894962</v>
      </c>
      <c r="V97" s="17"/>
      <c r="W97" s="482">
        <f>SUM(W98:W99)</f>
        <v>0</v>
      </c>
    </row>
    <row r="98" spans="1:25" ht="27.75" customHeight="1" x14ac:dyDescent="0.25">
      <c r="A98" s="519"/>
      <c r="B98" s="192" t="s">
        <v>145</v>
      </c>
      <c r="C98" s="194">
        <v>425</v>
      </c>
      <c r="D98" s="367"/>
      <c r="E98" s="198">
        <v>2000000</v>
      </c>
      <c r="F98" s="198">
        <v>2409000</v>
      </c>
      <c r="G98" s="449">
        <v>2409000</v>
      </c>
      <c r="H98" s="198">
        <v>14038</v>
      </c>
      <c r="I98" s="198">
        <f>G98-H98</f>
        <v>2394962</v>
      </c>
      <c r="J98" s="30"/>
      <c r="K98" s="127" t="s">
        <v>38</v>
      </c>
      <c r="L98" s="38">
        <v>144</v>
      </c>
      <c r="M98" s="82">
        <v>2278500</v>
      </c>
      <c r="N98" s="38">
        <v>144</v>
      </c>
      <c r="O98" s="23">
        <v>2278500</v>
      </c>
      <c r="P98" s="49"/>
      <c r="Q98" s="49"/>
      <c r="R98" s="77"/>
      <c r="S98" s="97"/>
      <c r="T98" s="30"/>
      <c r="U98" s="122">
        <f t="shared" si="47"/>
        <v>2394962</v>
      </c>
      <c r="V98" s="81"/>
      <c r="W98" s="471">
        <v>0</v>
      </c>
      <c r="X98" s="1"/>
    </row>
    <row r="99" spans="1:25" ht="27" thickBot="1" x14ac:dyDescent="0.3">
      <c r="A99" s="533"/>
      <c r="B99" s="252" t="s">
        <v>146</v>
      </c>
      <c r="C99" s="253">
        <v>426</v>
      </c>
      <c r="D99" s="368"/>
      <c r="E99" s="448">
        <v>1500000</v>
      </c>
      <c r="F99" s="448">
        <v>1500000</v>
      </c>
      <c r="G99" s="452">
        <v>1500000</v>
      </c>
      <c r="H99" s="448">
        <v>0</v>
      </c>
      <c r="I99" s="448">
        <f>G99-H99</f>
        <v>1500000</v>
      </c>
      <c r="J99" s="84"/>
      <c r="K99" s="85" t="s">
        <v>48</v>
      </c>
      <c r="L99" s="86">
        <v>8</v>
      </c>
      <c r="M99" s="87">
        <v>1900000</v>
      </c>
      <c r="N99" s="86">
        <v>8</v>
      </c>
      <c r="O99" s="83">
        <v>1700000</v>
      </c>
      <c r="P99" s="88"/>
      <c r="Q99" s="88"/>
      <c r="R99" s="94"/>
      <c r="S99" s="161"/>
      <c r="T99" s="84"/>
      <c r="U99" s="162">
        <f t="shared" si="47"/>
        <v>1500000</v>
      </c>
      <c r="V99" s="163"/>
      <c r="W99" s="483">
        <f>R99-S99</f>
        <v>0</v>
      </c>
      <c r="X99" s="1"/>
    </row>
    <row r="100" spans="1:25" s="164" customFormat="1" ht="24" customHeight="1" thickBot="1" x14ac:dyDescent="0.3">
      <c r="A100" s="254" t="s">
        <v>52</v>
      </c>
      <c r="B100" s="255"/>
      <c r="C100" s="255"/>
      <c r="D100" s="255"/>
      <c r="E100" s="453">
        <f>SUM(E6,E20,E27,E32,E38,E42,E71,E88)</f>
        <v>367726000</v>
      </c>
      <c r="F100" s="453">
        <f t="shared" ref="F100:H100" si="51">SUM(F6,F20,F27,F32,F38,F42,F71,F88)</f>
        <v>400007102.24000001</v>
      </c>
      <c r="G100" s="453">
        <f t="shared" si="51"/>
        <v>363509538.24000001</v>
      </c>
      <c r="H100" s="453">
        <f t="shared" si="51"/>
        <v>6450338.5399999991</v>
      </c>
      <c r="I100" s="453">
        <f>SUM(I6,I20,I27,I32,I38,I42,I71,I88)</f>
        <v>357059199.70000005</v>
      </c>
      <c r="J100" s="369">
        <f t="shared" ref="J100:W100" si="52">SUM(J6,J20,J27,J32,J38,J42,J71,J88)</f>
        <v>0</v>
      </c>
      <c r="K100" s="369">
        <f t="shared" si="52"/>
        <v>0</v>
      </c>
      <c r="L100" s="369" t="e">
        <f t="shared" si="52"/>
        <v>#REF!</v>
      </c>
      <c r="M100" s="369" t="e">
        <f t="shared" si="52"/>
        <v>#REF!</v>
      </c>
      <c r="N100" s="369" t="e">
        <f t="shared" si="52"/>
        <v>#REF!</v>
      </c>
      <c r="O100" s="369" t="e">
        <f t="shared" si="52"/>
        <v>#REF!</v>
      </c>
      <c r="P100" s="369">
        <f t="shared" si="52"/>
        <v>0</v>
      </c>
      <c r="Q100" s="369">
        <f t="shared" si="52"/>
        <v>0</v>
      </c>
      <c r="R100" s="369">
        <f t="shared" si="52"/>
        <v>0</v>
      </c>
      <c r="S100" s="369" t="e">
        <f t="shared" si="52"/>
        <v>#REF!</v>
      </c>
      <c r="T100" s="369">
        <f t="shared" si="52"/>
        <v>0</v>
      </c>
      <c r="U100" s="369">
        <f t="shared" si="52"/>
        <v>336725653.83000004</v>
      </c>
      <c r="V100" s="369">
        <f t="shared" si="52"/>
        <v>0</v>
      </c>
      <c r="W100" s="534">
        <f t="shared" si="52"/>
        <v>5717640.870000001</v>
      </c>
      <c r="Y100" s="291"/>
    </row>
    <row r="101" spans="1:25" ht="15.75" thickBot="1" x14ac:dyDescent="0.3">
      <c r="A101" s="305"/>
      <c r="B101" s="305"/>
      <c r="C101" s="305"/>
      <c r="D101" s="305"/>
      <c r="E101" s="393"/>
      <c r="K101" s="166"/>
      <c r="U101" s="168"/>
      <c r="W101" s="484"/>
    </row>
    <row r="102" spans="1:25" ht="25.5" customHeight="1" thickBot="1" x14ac:dyDescent="0.3">
      <c r="A102" s="537" t="s">
        <v>50</v>
      </c>
      <c r="B102" s="538"/>
      <c r="C102" s="293">
        <v>401</v>
      </c>
      <c r="D102" s="294"/>
      <c r="E102" s="488">
        <v>88777000</v>
      </c>
      <c r="F102" s="488">
        <v>113749458</v>
      </c>
      <c r="G102" s="447">
        <v>101712100.05</v>
      </c>
      <c r="H102" s="447">
        <v>581275.1</v>
      </c>
      <c r="I102" s="447">
        <f>G102-H102</f>
        <v>101130824.95</v>
      </c>
      <c r="J102" s="366">
        <f t="shared" ref="J102" si="53">SUM(J103:J111)</f>
        <v>0</v>
      </c>
      <c r="K102" s="366">
        <f t="shared" ref="K102" si="54">SUM(K103:K111)</f>
        <v>0</v>
      </c>
      <c r="L102" s="366">
        <f t="shared" ref="L102" si="55">SUM(L103:L111)</f>
        <v>0</v>
      </c>
      <c r="M102" s="366">
        <f t="shared" ref="M102" si="56">SUM(M103:M111)</f>
        <v>0</v>
      </c>
      <c r="N102" s="366">
        <f t="shared" ref="N102" si="57">SUM(N103:N111)</f>
        <v>0</v>
      </c>
      <c r="O102" s="366">
        <f t="shared" ref="O102" si="58">SUM(O103:O111)</f>
        <v>0</v>
      </c>
      <c r="P102" s="366">
        <f t="shared" ref="P102" si="59">SUM(P103:P111)</f>
        <v>0</v>
      </c>
      <c r="Q102" s="366">
        <f t="shared" ref="Q102" si="60">SUM(Q103:Q111)</f>
        <v>0</v>
      </c>
      <c r="R102" s="366">
        <f t="shared" ref="R102" si="61">SUM(R103:R111)</f>
        <v>0</v>
      </c>
      <c r="S102" s="366">
        <f t="shared" ref="S102" si="62">SUM(S103:S111)</f>
        <v>0</v>
      </c>
      <c r="T102" s="366">
        <f t="shared" ref="T102" si="63">SUM(T103:T111)</f>
        <v>0</v>
      </c>
      <c r="U102" s="366">
        <f t="shared" ref="U102" si="64">SUM(U103:U111)</f>
        <v>0</v>
      </c>
      <c r="V102" s="366">
        <f t="shared" ref="V102" si="65">SUM(V103:V111)</f>
        <v>0</v>
      </c>
      <c r="W102" s="478">
        <v>89009.67</v>
      </c>
    </row>
    <row r="103" spans="1:25" s="52" customFormat="1" ht="12.95" hidden="1" customHeight="1" x14ac:dyDescent="0.2">
      <c r="A103" s="306"/>
      <c r="B103" s="296"/>
      <c r="C103" s="297">
        <v>7</v>
      </c>
      <c r="D103" s="297"/>
      <c r="E103" s="489">
        <v>95115000</v>
      </c>
      <c r="F103" s="489">
        <v>0</v>
      </c>
      <c r="G103" s="489">
        <v>0</v>
      </c>
      <c r="H103" s="370">
        <v>0</v>
      </c>
      <c r="I103" s="371">
        <v>0</v>
      </c>
      <c r="J103" s="372"/>
      <c r="K103" s="373"/>
      <c r="L103" s="374"/>
      <c r="M103" s="375"/>
      <c r="N103" s="374"/>
      <c r="O103" s="376"/>
      <c r="P103" s="377"/>
      <c r="Q103" s="377"/>
      <c r="R103" s="376"/>
      <c r="S103" s="378"/>
      <c r="T103" s="378"/>
      <c r="U103" s="376"/>
      <c r="V103" s="379"/>
      <c r="W103" s="485">
        <v>0</v>
      </c>
      <c r="Y103" s="168"/>
    </row>
    <row r="104" spans="1:25" s="52" customFormat="1" ht="12.95" hidden="1" customHeight="1" x14ac:dyDescent="0.2">
      <c r="A104" s="306"/>
      <c r="B104" s="296"/>
      <c r="C104" s="297">
        <v>8</v>
      </c>
      <c r="D104" s="297"/>
      <c r="E104" s="489"/>
      <c r="F104" s="489">
        <v>1355320</v>
      </c>
      <c r="G104" s="489">
        <v>1355320</v>
      </c>
      <c r="H104" s="370">
        <v>0</v>
      </c>
      <c r="I104" s="23">
        <f>G104-H104</f>
        <v>1355320</v>
      </c>
      <c r="J104" s="372"/>
      <c r="K104" s="373"/>
      <c r="L104" s="374"/>
      <c r="M104" s="375"/>
      <c r="N104" s="374"/>
      <c r="O104" s="376"/>
      <c r="P104" s="377"/>
      <c r="Q104" s="377"/>
      <c r="R104" s="376"/>
      <c r="S104" s="378"/>
      <c r="T104" s="378"/>
      <c r="U104" s="376"/>
      <c r="V104" s="379"/>
      <c r="W104" s="485">
        <v>0</v>
      </c>
      <c r="Y104" s="168"/>
    </row>
    <row r="105" spans="1:25" s="52" customFormat="1" ht="12.95" hidden="1" customHeight="1" x14ac:dyDescent="0.2">
      <c r="A105" s="306"/>
      <c r="B105" s="296"/>
      <c r="C105" s="297">
        <v>9</v>
      </c>
      <c r="D105" s="297"/>
      <c r="E105" s="489"/>
      <c r="F105" s="489">
        <v>10502037</v>
      </c>
      <c r="G105" s="489">
        <v>10502037</v>
      </c>
      <c r="H105" s="370"/>
      <c r="I105" s="23">
        <f t="shared" ref="I105:I111" si="66">G105-H105</f>
        <v>10502037</v>
      </c>
      <c r="J105" s="372"/>
      <c r="K105" s="373"/>
      <c r="L105" s="374"/>
      <c r="M105" s="375"/>
      <c r="N105" s="374"/>
      <c r="O105" s="376"/>
      <c r="P105" s="377"/>
      <c r="Q105" s="377"/>
      <c r="R105" s="376"/>
      <c r="S105" s="378"/>
      <c r="T105" s="378"/>
      <c r="U105" s="376"/>
      <c r="V105" s="379"/>
      <c r="W105" s="485"/>
      <c r="Y105" s="168"/>
    </row>
    <row r="106" spans="1:25" s="52" customFormat="1" ht="12.95" hidden="1" customHeight="1" x14ac:dyDescent="0.2">
      <c r="A106" s="306"/>
      <c r="B106" s="296"/>
      <c r="C106" s="297">
        <v>10</v>
      </c>
      <c r="D106" s="297"/>
      <c r="E106" s="489"/>
      <c r="F106" s="489">
        <v>512050</v>
      </c>
      <c r="G106" s="489">
        <v>498200</v>
      </c>
      <c r="H106" s="370">
        <v>33061.199999999997</v>
      </c>
      <c r="I106" s="23">
        <f t="shared" si="66"/>
        <v>465138.8</v>
      </c>
      <c r="J106" s="372"/>
      <c r="K106" s="373"/>
      <c r="L106" s="374"/>
      <c r="M106" s="375"/>
      <c r="N106" s="374"/>
      <c r="O106" s="376"/>
      <c r="P106" s="377"/>
      <c r="Q106" s="377"/>
      <c r="R106" s="376"/>
      <c r="S106" s="378"/>
      <c r="T106" s="378"/>
      <c r="U106" s="376"/>
      <c r="V106" s="379"/>
      <c r="W106" s="485"/>
      <c r="Y106" s="168"/>
    </row>
    <row r="107" spans="1:25" s="52" customFormat="1" ht="12.95" hidden="1" customHeight="1" x14ac:dyDescent="0.2">
      <c r="A107" s="306"/>
      <c r="B107" s="296"/>
      <c r="C107" s="297">
        <v>11</v>
      </c>
      <c r="D107" s="297"/>
      <c r="E107" s="489"/>
      <c r="F107" s="489">
        <v>11364000</v>
      </c>
      <c r="G107" s="489">
        <v>11364000</v>
      </c>
      <c r="H107" s="370"/>
      <c r="I107" s="23">
        <f t="shared" si="66"/>
        <v>11364000</v>
      </c>
      <c r="J107" s="372"/>
      <c r="K107" s="373"/>
      <c r="L107" s="374"/>
      <c r="M107" s="375"/>
      <c r="N107" s="374"/>
      <c r="O107" s="376"/>
      <c r="P107" s="377"/>
      <c r="Q107" s="377"/>
      <c r="R107" s="376"/>
      <c r="S107" s="378"/>
      <c r="T107" s="378"/>
      <c r="U107" s="376"/>
      <c r="V107" s="379"/>
      <c r="W107" s="485">
        <v>225408.1</v>
      </c>
      <c r="Y107" s="168"/>
    </row>
    <row r="108" spans="1:25" s="52" customFormat="1" ht="12.95" hidden="1" customHeight="1" x14ac:dyDescent="0.2">
      <c r="A108" s="306"/>
      <c r="B108" s="296"/>
      <c r="C108" s="297">
        <v>12</v>
      </c>
      <c r="D108" s="297"/>
      <c r="E108" s="489"/>
      <c r="F108" s="489">
        <v>49570000</v>
      </c>
      <c r="G108" s="489">
        <v>49570000</v>
      </c>
      <c r="H108" s="370"/>
      <c r="I108" s="23">
        <f t="shared" si="66"/>
        <v>49570000</v>
      </c>
      <c r="J108" s="372"/>
      <c r="K108" s="373"/>
      <c r="L108" s="374"/>
      <c r="M108" s="375"/>
      <c r="N108" s="374"/>
      <c r="O108" s="376"/>
      <c r="P108" s="377"/>
      <c r="Q108" s="377"/>
      <c r="R108" s="376"/>
      <c r="S108" s="378"/>
      <c r="T108" s="378"/>
      <c r="U108" s="376"/>
      <c r="V108" s="379"/>
      <c r="W108" s="485">
        <v>3043068.83</v>
      </c>
      <c r="Y108" s="168"/>
    </row>
    <row r="109" spans="1:25" s="52" customFormat="1" ht="12.95" hidden="1" customHeight="1" x14ac:dyDescent="0.2">
      <c r="A109" s="307"/>
      <c r="B109" s="232"/>
      <c r="C109" s="232">
        <v>13</v>
      </c>
      <c r="D109" s="232"/>
      <c r="E109" s="451"/>
      <c r="F109" s="451">
        <v>30494000</v>
      </c>
      <c r="G109" s="491">
        <v>30494000</v>
      </c>
      <c r="H109" s="380">
        <v>8770</v>
      </c>
      <c r="I109" s="23">
        <f t="shared" si="66"/>
        <v>30485230</v>
      </c>
      <c r="J109" s="372"/>
      <c r="K109" s="381"/>
      <c r="L109" s="380"/>
      <c r="M109" s="382"/>
      <c r="N109" s="380"/>
      <c r="O109" s="380"/>
      <c r="P109" s="377"/>
      <c r="Q109" s="377"/>
      <c r="R109" s="380"/>
      <c r="S109" s="372"/>
      <c r="T109" s="379"/>
      <c r="U109" s="379"/>
      <c r="V109" s="379"/>
      <c r="W109" s="486"/>
      <c r="Y109" s="168"/>
    </row>
    <row r="110" spans="1:25" s="52" customFormat="1" ht="12.95" hidden="1" customHeight="1" x14ac:dyDescent="0.2">
      <c r="A110" s="307"/>
      <c r="B110" s="232"/>
      <c r="C110" s="232">
        <v>14</v>
      </c>
      <c r="D110" s="232"/>
      <c r="E110" s="451"/>
      <c r="F110" s="451">
        <v>50000</v>
      </c>
      <c r="G110" s="491">
        <v>50000</v>
      </c>
      <c r="H110" s="380"/>
      <c r="I110" s="23">
        <f t="shared" si="66"/>
        <v>50000</v>
      </c>
      <c r="J110" s="372"/>
      <c r="K110" s="381"/>
      <c r="L110" s="380"/>
      <c r="M110" s="382"/>
      <c r="N110" s="380"/>
      <c r="O110" s="380"/>
      <c r="P110" s="377"/>
      <c r="Q110" s="377"/>
      <c r="R110" s="380"/>
      <c r="S110" s="372"/>
      <c r="T110" s="379"/>
      <c r="U110" s="379"/>
      <c r="V110" s="379"/>
      <c r="W110" s="486"/>
      <c r="Y110" s="168"/>
    </row>
    <row r="111" spans="1:25" s="52" customFormat="1" ht="12.95" hidden="1" customHeight="1" x14ac:dyDescent="0.2">
      <c r="A111" s="307"/>
      <c r="B111" s="232"/>
      <c r="C111" s="232">
        <v>18</v>
      </c>
      <c r="D111" s="232"/>
      <c r="E111" s="451"/>
      <c r="F111" s="451">
        <v>2771800</v>
      </c>
      <c r="G111" s="491">
        <v>2771800</v>
      </c>
      <c r="H111" s="380"/>
      <c r="I111" s="23">
        <f t="shared" si="66"/>
        <v>2771800</v>
      </c>
      <c r="J111" s="372"/>
      <c r="K111" s="381"/>
      <c r="L111" s="380"/>
      <c r="M111" s="382"/>
      <c r="N111" s="380"/>
      <c r="O111" s="380"/>
      <c r="P111" s="377"/>
      <c r="Q111" s="377"/>
      <c r="R111" s="380"/>
      <c r="S111" s="372"/>
      <c r="T111" s="379"/>
      <c r="U111" s="379"/>
      <c r="V111" s="379"/>
      <c r="W111" s="486"/>
      <c r="Y111" s="168"/>
    </row>
    <row r="112" spans="1:25" ht="12.95" hidden="1" customHeight="1" thickBot="1" x14ac:dyDescent="0.3">
      <c r="A112" s="433"/>
      <c r="B112" s="434"/>
      <c r="C112" s="434"/>
      <c r="D112" s="434"/>
      <c r="E112" s="490"/>
      <c r="F112" s="490"/>
      <c r="G112" s="492"/>
      <c r="H112" s="300"/>
      <c r="I112" s="299"/>
      <c r="J112" s="301"/>
      <c r="K112" s="302"/>
      <c r="L112" s="300"/>
      <c r="M112" s="303"/>
      <c r="N112" s="300"/>
      <c r="O112" s="300"/>
      <c r="P112" s="304"/>
      <c r="Q112" s="304"/>
      <c r="R112" s="300"/>
      <c r="S112" s="301"/>
      <c r="T112" s="298"/>
      <c r="U112" s="298"/>
      <c r="V112" s="298"/>
      <c r="W112" s="487"/>
    </row>
    <row r="113" spans="1:23" ht="24.75" customHeight="1" thickBot="1" x14ac:dyDescent="0.3">
      <c r="A113" s="539" t="s">
        <v>51</v>
      </c>
      <c r="B113" s="540"/>
      <c r="C113" s="540"/>
      <c r="D113" s="541"/>
      <c r="E113" s="447">
        <f>SUM(E100,E102)</f>
        <v>456503000</v>
      </c>
      <c r="F113" s="447">
        <f t="shared" ref="F113:W113" si="67">SUM(F100,F102)</f>
        <v>513756560.24000001</v>
      </c>
      <c r="G113" s="447">
        <f t="shared" si="67"/>
        <v>465221638.29000002</v>
      </c>
      <c r="H113" s="447">
        <f t="shared" si="67"/>
        <v>7031613.6399999987</v>
      </c>
      <c r="I113" s="447">
        <f t="shared" si="67"/>
        <v>458190024.65000004</v>
      </c>
      <c r="J113" s="447">
        <f t="shared" si="67"/>
        <v>0</v>
      </c>
      <c r="K113" s="447">
        <f t="shared" si="67"/>
        <v>0</v>
      </c>
      <c r="L113" s="447" t="e">
        <f t="shared" si="67"/>
        <v>#REF!</v>
      </c>
      <c r="M113" s="447" t="e">
        <f t="shared" si="67"/>
        <v>#REF!</v>
      </c>
      <c r="N113" s="447" t="e">
        <f t="shared" si="67"/>
        <v>#REF!</v>
      </c>
      <c r="O113" s="447" t="e">
        <f t="shared" si="67"/>
        <v>#REF!</v>
      </c>
      <c r="P113" s="447">
        <f t="shared" si="67"/>
        <v>0</v>
      </c>
      <c r="Q113" s="447">
        <f t="shared" si="67"/>
        <v>0</v>
      </c>
      <c r="R113" s="447">
        <f t="shared" si="67"/>
        <v>0</v>
      </c>
      <c r="S113" s="447" t="e">
        <f t="shared" si="67"/>
        <v>#REF!</v>
      </c>
      <c r="T113" s="447">
        <f t="shared" si="67"/>
        <v>0</v>
      </c>
      <c r="U113" s="447">
        <f t="shared" si="67"/>
        <v>336725653.83000004</v>
      </c>
      <c r="V113" s="447">
        <f t="shared" si="67"/>
        <v>0</v>
      </c>
      <c r="W113" s="447">
        <f t="shared" si="67"/>
        <v>5806650.540000001</v>
      </c>
    </row>
    <row r="114" spans="1:23" x14ac:dyDescent="0.25">
      <c r="G114" s="8"/>
      <c r="H114" s="8"/>
      <c r="R114" s="8"/>
      <c r="S114" s="8"/>
      <c r="T114" s="8"/>
      <c r="U114" s="8"/>
    </row>
    <row r="116" spans="1:23" x14ac:dyDescent="0.25">
      <c r="U116" s="8">
        <f>U100-I100</f>
        <v>-20333545.870000005</v>
      </c>
    </row>
    <row r="119" spans="1:23" x14ac:dyDescent="0.25">
      <c r="W119" s="493">
        <f>W100-5717640.87</f>
        <v>0</v>
      </c>
    </row>
  </sheetData>
  <mergeCells count="3">
    <mergeCell ref="A5:B5"/>
    <mergeCell ref="A102:B102"/>
    <mergeCell ref="A113:D113"/>
  </mergeCells>
  <pageMargins left="0.70866141732283472" right="0.70866141732283472" top="0.78740157480314965" bottom="0.78740157480314965" header="0.31496062992125984" footer="0.31496062992125984"/>
  <pageSetup paperSize="9" scale="61" firstPageNumber="50" fitToWidth="0" orientation="landscape" useFirstPageNumber="1" r:id="rId1"/>
  <headerFooter>
    <oddFooter>&amp;L&amp;"-,Kurzíva"Zastupitelstvo Olomouckého kraje 17. 6. 2024
7.2. - Rozpočet Olomouckého kraje 2023 - závěrečný účet
Příloha č. 10: Dotační programy/tituly a návratné finanční výpomoci z rozpočtu OK v roce 2023&amp;R&amp;"-,Kurzíva"Strana &amp;P (celkem 291)</oddFooter>
  </headerFooter>
  <rowBreaks count="2" manualBreakCount="2">
    <brk id="37" max="22" man="1"/>
    <brk id="70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10. DP, DT, NFV</vt:lpstr>
      <vt:lpstr>'10. DP, DT, NFV'!Názvy_tisku</vt:lpstr>
      <vt:lpstr>'10. DP, DT, NFV'!Oblast_tisku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2024-05-21T07:49:05Z</cp:lastPrinted>
  <dcterms:created xsi:type="dcterms:W3CDTF">2018-08-09T08:42:09Z</dcterms:created>
  <dcterms:modified xsi:type="dcterms:W3CDTF">2024-05-27T12:39:36Z</dcterms:modified>
</cp:coreProperties>
</file>